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achtrag 2009" sheetId="1" r:id="rId1"/>
    <sheet name="Erläuterungen" sheetId="2" r:id="rId2"/>
    <sheet name="Berichte 2009" sheetId="3" r:id="rId3"/>
    <sheet name="Gesamt 2009 neu" sheetId="4" r:id="rId4"/>
    <sheet name="Gesamt 2009" sheetId="5" r:id="rId5"/>
    <sheet name="Nachtrag u. IST 2008" sheetId="6" r:id="rId6"/>
    <sheet name="Gesamt 2008" sheetId="7" r:id="rId7"/>
    <sheet name="FD 361" sheetId="8" r:id="rId8"/>
    <sheet name="FD 362" sheetId="9" r:id="rId9"/>
    <sheet name="FD 363" sheetId="10" r:id="rId10"/>
    <sheet name="FD 364" sheetId="11" r:id="rId11"/>
    <sheet name="FD 365" sheetId="12" r:id="rId12"/>
    <sheet name="FD 367" sheetId="13" r:id="rId13"/>
  </sheets>
  <definedNames/>
  <calcPr fullCalcOnLoad="1"/>
</workbook>
</file>

<file path=xl/sharedStrings.xml><?xml version="1.0" encoding="utf-8"?>
<sst xmlns="http://schemas.openxmlformats.org/spreadsheetml/2006/main" count="3315" uniqueCount="160">
  <si>
    <t>Produkt</t>
  </si>
  <si>
    <t>Konto</t>
  </si>
  <si>
    <t>KT</t>
  </si>
  <si>
    <t>Bezeichnung</t>
  </si>
  <si>
    <t>Ansatz 2008</t>
  </si>
  <si>
    <t>Ansatz 2007</t>
  </si>
  <si>
    <t>ER</t>
  </si>
  <si>
    <t>AU</t>
  </si>
  <si>
    <t xml:space="preserve">Soziale Leistungen an natürliche Personen außerhalb von Einrichtungen </t>
  </si>
  <si>
    <t xml:space="preserve">Soziale Leistungen an natürliche Personen in Einrichtungen </t>
  </si>
  <si>
    <t>Erstattungen vom Land</t>
  </si>
  <si>
    <t>Erstattungen von Gemeinden und Gemeindeverbänden</t>
  </si>
  <si>
    <t>Kostenbeiträge und Aufwendungsersatz a.v.E.</t>
  </si>
  <si>
    <t>Leistungen von Sozialleistungsträgern a.v.E.</t>
  </si>
  <si>
    <t>Kostenbeiträge und Aufwendungsersatz i.E.</t>
  </si>
  <si>
    <t>Leistungen von Sozialleistungsträgern i.E.</t>
  </si>
  <si>
    <t>Erstattungen an Gemeinden und Gemeindeverbänden</t>
  </si>
  <si>
    <t>Verwaltungsgebühren</t>
  </si>
  <si>
    <t xml:space="preserve">  </t>
  </si>
  <si>
    <t>Produktbezeichnung</t>
  </si>
  <si>
    <t>Förderung der Erziehung</t>
  </si>
  <si>
    <t>in der Familie</t>
  </si>
  <si>
    <t>Gemeinsame Unterbringung</t>
  </si>
  <si>
    <t>von Müttern und Vätern</t>
  </si>
  <si>
    <t>mit ihren Kindern</t>
  </si>
  <si>
    <t>Unterbring.z.Erfüllung d.Schulpfl.</t>
  </si>
  <si>
    <t>Hilfen zur Erziehung</t>
  </si>
  <si>
    <t>Soziale Gruppenarbeit</t>
  </si>
  <si>
    <t>Erziehungsbeist./Betr.helfer</t>
  </si>
  <si>
    <t>Sozialpädag. Familienhilfe</t>
  </si>
  <si>
    <t>Erziehung in der Tagesgruppe</t>
  </si>
  <si>
    <t>Heimerziehung</t>
  </si>
  <si>
    <t>Int. sozialpäd. Einzelbetreuung</t>
  </si>
  <si>
    <t>Hilfe für junge Volljährige</t>
  </si>
  <si>
    <t xml:space="preserve">Vorläufige Maßnahmen </t>
  </si>
  <si>
    <t>zum Schutz von Kindern</t>
  </si>
  <si>
    <t>und Jugendlichen</t>
  </si>
  <si>
    <t>Eingliederungshilfe für seel.</t>
  </si>
  <si>
    <t>behinderte Kinder</t>
  </si>
  <si>
    <t>(stationär)</t>
  </si>
  <si>
    <t>Adoptionsvermittlung</t>
  </si>
  <si>
    <t>Vollzeitpflege</t>
  </si>
  <si>
    <t>Erziehungs- und Elterngeld</t>
  </si>
  <si>
    <t>Kämmerei</t>
  </si>
  <si>
    <t>Kindertagespflege</t>
  </si>
  <si>
    <t>Kindergartengebühren</t>
  </si>
  <si>
    <t xml:space="preserve"> </t>
  </si>
  <si>
    <t>Summe</t>
  </si>
  <si>
    <t>Gesamt-Haushalt</t>
  </si>
  <si>
    <t>keine Ansätze</t>
  </si>
  <si>
    <t>Beistandschaften</t>
  </si>
  <si>
    <t>Unterhaltsvorschussleistungen</t>
  </si>
  <si>
    <t>Integrationsarbeit</t>
  </si>
  <si>
    <t xml:space="preserve">Sprachförderung und </t>
  </si>
  <si>
    <t>Früherkennung</t>
  </si>
  <si>
    <t>Zuweisungen für laufende Zwecke vom Land</t>
  </si>
  <si>
    <t>Entgeltvereinbarungen</t>
  </si>
  <si>
    <t>Jugendarbeit</t>
  </si>
  <si>
    <t>Jugendsozialarbeit</t>
  </si>
  <si>
    <t>Jugendhilfeplanung</t>
  </si>
  <si>
    <t>Familien- und</t>
  </si>
  <si>
    <t>Seniorenbüro</t>
  </si>
  <si>
    <t>Wirtschaftliche</t>
  </si>
  <si>
    <t>Jugendhilfe</t>
  </si>
  <si>
    <t>Spenden</t>
  </si>
  <si>
    <t>Gebührenzuschläge</t>
  </si>
  <si>
    <t>Erstattungen</t>
  </si>
  <si>
    <t>Andere sonstige ordentliche Erträge</t>
  </si>
  <si>
    <t>Bußgelder</t>
  </si>
  <si>
    <t>Sonstige Aufwendungen f.d.Inanspruchnahme v.Rechten u.Dritten</t>
  </si>
  <si>
    <t>Besondere Aufwendungen für Beschäftigte (Aus- u.Fortbildung)</t>
  </si>
  <si>
    <t>Geschäftsaufwendungen (Dienstreisen)</t>
  </si>
  <si>
    <t>Erziehungs- u.</t>
  </si>
  <si>
    <t>Familienberatung</t>
  </si>
  <si>
    <t>Kontakt und</t>
  </si>
  <si>
    <t xml:space="preserve">Information gegen </t>
  </si>
  <si>
    <t>sexuellen Missbrauch</t>
  </si>
  <si>
    <t>Eingliederungshilfe für</t>
  </si>
  <si>
    <t xml:space="preserve">seelisch behinderte </t>
  </si>
  <si>
    <t>Verfahren vor</t>
  </si>
  <si>
    <t>Vormundschaftsgerichten</t>
  </si>
  <si>
    <t xml:space="preserve">Verfahren nach dem </t>
  </si>
  <si>
    <t>Jugendgerichtsgesetz</t>
  </si>
  <si>
    <t>Erstattungen von übrigen Bereichen</t>
  </si>
  <si>
    <t xml:space="preserve">Übergegangene Unterhaltsansprüche </t>
  </si>
  <si>
    <t>Rückzahlung gewährter Hilfen</t>
  </si>
  <si>
    <t>Sonstige soziale Leistungen</t>
  </si>
  <si>
    <t>Erstattungen an den sonstigen öffentlichen Bereich</t>
  </si>
  <si>
    <t>Besondere Verw.- und Betriebesaufwendungen (Netzwerk Integration)</t>
  </si>
  <si>
    <t>Geschäftsaufwendungen (Dienstreisen/Kosten d. Fam.-und Sen.-büros)</t>
  </si>
  <si>
    <t>Besondere Verw.- und Betriebesaufwendungen (Sachkosten Projektförd.)</t>
  </si>
  <si>
    <t>Prävention</t>
  </si>
  <si>
    <t>Zuweisungen für laufende Zwecke vom Bund</t>
  </si>
  <si>
    <t>Benutzungsgebühren und ähnliche Entgelte</t>
  </si>
  <si>
    <t>Mieten und Pachten</t>
  </si>
  <si>
    <t>Zuschüsse an private Unternehmen</t>
  </si>
  <si>
    <t>Zuschüsse an übrige Bereiche</t>
  </si>
  <si>
    <t>Außerschulische Jugendbildung</t>
  </si>
  <si>
    <t>Kinder- und Jugenderholung</t>
  </si>
  <si>
    <t>Kinder- und Jugendschutz</t>
  </si>
  <si>
    <t>Zuweisungen für laufende Zwecke vom sonstigen öffentl. Bereich</t>
  </si>
  <si>
    <t>Sportförderung</t>
  </si>
  <si>
    <t>Geschäftsaufwendungen (u.a. Dienstreisen)</t>
  </si>
  <si>
    <t>Kinder (ambulant)</t>
  </si>
  <si>
    <t>Nachtrag 2008</t>
  </si>
  <si>
    <t>Neuer Ansatz</t>
  </si>
  <si>
    <t xml:space="preserve">Ansatz </t>
  </si>
  <si>
    <t>Nachtrag</t>
  </si>
  <si>
    <t>Förderung KITA-Grundschule Zuweisungen vom Land</t>
  </si>
  <si>
    <t>Zuweisung zur Förderung Zus.arbeit KITA-Grundschule</t>
  </si>
  <si>
    <t>Rückzahlung gewährter Hilfen a.v. Einrichtungen</t>
  </si>
  <si>
    <t>Rückzahlung gewährter Hilfen in Einrichtungen</t>
  </si>
  <si>
    <t>Sonstige Ersatzleistungen in Einrichtungen</t>
  </si>
  <si>
    <t>Sonstige Ersatzleistungen a.v. Einrichtungen</t>
  </si>
  <si>
    <t>Kindertagesstätten</t>
  </si>
  <si>
    <t>Zuweisungen an Gemeiden/GV</t>
  </si>
  <si>
    <t>Erstattungen an BASE e.V.</t>
  </si>
  <si>
    <t>Gesamt 2008</t>
  </si>
  <si>
    <t>Haushalt 2009</t>
  </si>
  <si>
    <t>Ansatz 2009</t>
  </si>
  <si>
    <t>+/- zum Ansatz</t>
  </si>
  <si>
    <t>+/- zum Gesamt</t>
  </si>
  <si>
    <t>Sonstige soziale Leistungen (Handgelder f. Mündelkontakte)</t>
  </si>
  <si>
    <t>IST 2008</t>
  </si>
  <si>
    <t>Hochrechnung</t>
  </si>
  <si>
    <t>Periode</t>
  </si>
  <si>
    <t>Abweichung</t>
  </si>
  <si>
    <t>Besondere Verw.- und Betriebsaufwendungen (Netzwerk Integration)</t>
  </si>
  <si>
    <t>Erstattung überzahlter übergegangener Unterhaltsansprüche</t>
  </si>
  <si>
    <t>Andere sonstige Erträge aus laufender Verwaltungstätigkeit</t>
  </si>
  <si>
    <t>Zuschüsse für laufende Zwecke von privaten Unternehmen</t>
  </si>
  <si>
    <t>Erläuterungen zum Produktbericht 01-02/2009</t>
  </si>
  <si>
    <t>Grundsätzliches:</t>
  </si>
  <si>
    <t xml:space="preserve">Die Werte für Erträge beinhalten in voller Höhe die Jahresanordnungen für 2009. Für die Zukunft werden die Jahresanordnungen in Periode 13 gebucht, </t>
  </si>
  <si>
    <t xml:space="preserve">so dass hier bessere Auswertungen möglich sind. Daneben sind insbesondere in den ersten Perioden des Jahres noch Abgangsanordnungen für </t>
  </si>
  <si>
    <t xml:space="preserve">Anordnungen aus dem vorherigen Haushaltsjahren enthalten. Diese werden als Negativbeträge in 2009 berücksichtigt und verzerren daher das </t>
  </si>
  <si>
    <t xml:space="preserve">Gesamtbild. Die Hochrechnungen sind daher für die Ertragsseite nicht sehr aussagekräftig. </t>
  </si>
  <si>
    <t>In der Regel wurden die Beträge auf 12 Monate hochgerechnet. In einzelnen Konten wurden jedoch veränderte Beträge eingesetzt, da entweder</t>
  </si>
  <si>
    <t xml:space="preserve">die Ergebnisse oder die Hochrechnung nicht den tatsächlichen Begebenheiten entsprechen (z.B. 36333.4331: hier werden 2 Abschläge pro Jahr in </t>
  </si>
  <si>
    <t>Höhe von jeweils 25.000,00 € ausgezahlt).</t>
  </si>
  <si>
    <t xml:space="preserve">Die Kosten für stationäre und teilstationäre Maßnahmen sind im Moment noch nicht aussagekräftig, da aufgrund der Umstellung der  monatlichen </t>
  </si>
  <si>
    <t xml:space="preserve">Zahlungen von Finanzwesen auf Prosoz einige Rechnungen noch nicht periodengemäß ausgezahlt werden konnten. </t>
  </si>
  <si>
    <t>Zu den Produkten:</t>
  </si>
  <si>
    <t>36323.4332:</t>
  </si>
  <si>
    <t xml:space="preserve">Die Zahlungen für die Monate Januar und Februar sind aufgrund der Umstellung des Auszahlungsverfahrens noch nicht erfolgt. Zur Zeit </t>
  </si>
  <si>
    <t>36338.4332:</t>
  </si>
  <si>
    <t xml:space="preserve">fallen monatlich 14.000 € an, so dass der Ansatz voraussichtlich überschritten wird. Der Betrag der Hochrechnung wurde angepasst. </t>
  </si>
  <si>
    <t xml:space="preserve">Durch die Umstellung der Zahlungen auf Prosoz sind noch nicht alle Rechnungen für Januar und Februar berücksichtigt worden, </t>
  </si>
  <si>
    <t xml:space="preserve">so dass auch hier mit einem höheren Ergebnis als in der Hochrechnung genannt zu rechnen ist. </t>
  </si>
  <si>
    <t>36341.4332:</t>
  </si>
  <si>
    <t>siehe Erläuterungen zu 36338.4332</t>
  </si>
  <si>
    <t>36342.4332:</t>
  </si>
  <si>
    <t>In den ersten beiden Monaten sind bereits über 20 Inobhutnahmen zu verzeichnen. Es kann daher davon ausgegangen werden, dass</t>
  </si>
  <si>
    <t xml:space="preserve">die angesetzten Beträge auch voll in Anspruch genommen werden müssen. </t>
  </si>
  <si>
    <t>01-08/2009</t>
  </si>
  <si>
    <t xml:space="preserve">Neuer </t>
  </si>
  <si>
    <t>Ansatz</t>
  </si>
  <si>
    <t>pro FD</t>
  </si>
  <si>
    <t xml:space="preserve">Nachtrag </t>
  </si>
  <si>
    <t>FD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</si>
</sst>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/>
    </xf>
    <xf numFmtId="164" fontId="2" fillId="2" borderId="20" xfId="0" applyNumberFormat="1" applyFont="1" applyFill="1" applyBorder="1" applyAlignment="1">
      <alignment/>
    </xf>
    <xf numFmtId="0" fontId="4" fillId="2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/>
    </xf>
    <xf numFmtId="0" fontId="4" fillId="0" borderId="0" xfId="0" applyFont="1" applyAlignment="1">
      <alignment/>
    </xf>
    <xf numFmtId="0" fontId="2" fillId="3" borderId="1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164" fontId="2" fillId="3" borderId="9" xfId="0" applyNumberFormat="1" applyFont="1" applyFill="1" applyBorder="1" applyAlignment="1">
      <alignment/>
    </xf>
    <xf numFmtId="164" fontId="2" fillId="3" borderId="11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64" fontId="3" fillId="0" borderId="23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164" fontId="3" fillId="0" borderId="23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0" fontId="0" fillId="4" borderId="25" xfId="0" applyFont="1" applyFill="1" applyBorder="1" applyAlignment="1">
      <alignment horizontal="center"/>
    </xf>
    <xf numFmtId="164" fontId="3" fillId="0" borderId="2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/>
    </xf>
    <xf numFmtId="164" fontId="2" fillId="3" borderId="26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164" fontId="2" fillId="2" borderId="12" xfId="0" applyNumberFormat="1" applyFont="1" applyFill="1" applyBorder="1" applyAlignment="1" quotePrefix="1">
      <alignment horizontal="center"/>
    </xf>
    <xf numFmtId="164" fontId="2" fillId="5" borderId="12" xfId="0" applyNumberFormat="1" applyFont="1" applyFill="1" applyBorder="1" applyAlignment="1">
      <alignment horizontal="center"/>
    </xf>
    <xf numFmtId="164" fontId="3" fillId="5" borderId="27" xfId="0" applyNumberFormat="1" applyFont="1" applyFill="1" applyBorder="1" applyAlignment="1">
      <alignment/>
    </xf>
    <xf numFmtId="164" fontId="3" fillId="5" borderId="28" xfId="0" applyNumberFormat="1" applyFont="1" applyFill="1" applyBorder="1" applyAlignment="1">
      <alignment/>
    </xf>
    <xf numFmtId="164" fontId="2" fillId="2" borderId="13" xfId="0" applyNumberFormat="1" applyFont="1" applyFill="1" applyBorder="1" applyAlignment="1" quotePrefix="1">
      <alignment horizontal="center"/>
    </xf>
    <xf numFmtId="164" fontId="2" fillId="3" borderId="13" xfId="0" applyNumberFormat="1" applyFont="1" applyFill="1" applyBorder="1" applyAlignment="1">
      <alignment/>
    </xf>
    <xf numFmtId="164" fontId="3" fillId="6" borderId="28" xfId="0" applyNumberFormat="1" applyFont="1" applyFill="1" applyBorder="1" applyAlignment="1">
      <alignment/>
    </xf>
    <xf numFmtId="164" fontId="3" fillId="6" borderId="2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/>
    </xf>
    <xf numFmtId="164" fontId="3" fillId="2" borderId="4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5" xfId="0" applyNumberFormat="1" applyFont="1" applyFill="1" applyBorder="1" applyAlignment="1">
      <alignment/>
    </xf>
    <xf numFmtId="164" fontId="3" fillId="2" borderId="23" xfId="0" applyNumberFormat="1" applyFont="1" applyFill="1" applyBorder="1" applyAlignment="1">
      <alignment/>
    </xf>
    <xf numFmtId="164" fontId="3" fillId="2" borderId="24" xfId="0" applyNumberFormat="1" applyFont="1" applyFill="1" applyBorder="1" applyAlignment="1">
      <alignment/>
    </xf>
    <xf numFmtId="164" fontId="3" fillId="2" borderId="22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/>
    </xf>
    <xf numFmtId="164" fontId="2" fillId="6" borderId="12" xfId="0" applyNumberFormat="1" applyFont="1" applyFill="1" applyBorder="1" applyAlignment="1">
      <alignment horizontal="center"/>
    </xf>
    <xf numFmtId="164" fontId="2" fillId="2" borderId="29" xfId="0" applyNumberFormat="1" applyFont="1" applyFill="1" applyBorder="1" applyAlignment="1">
      <alignment/>
    </xf>
    <xf numFmtId="0" fontId="2" fillId="2" borderId="30" xfId="0" applyFont="1" applyFill="1" applyBorder="1" applyAlignment="1">
      <alignment horizontal="center"/>
    </xf>
    <xf numFmtId="164" fontId="2" fillId="2" borderId="31" xfId="0" applyNumberFormat="1" applyFont="1" applyFill="1" applyBorder="1" applyAlignment="1">
      <alignment/>
    </xf>
    <xf numFmtId="164" fontId="2" fillId="6" borderId="18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164" fontId="2" fillId="6" borderId="17" xfId="0" applyNumberFormat="1" applyFont="1" applyFill="1" applyBorder="1" applyAlignment="1">
      <alignment/>
    </xf>
    <xf numFmtId="164" fontId="2" fillId="3" borderId="10" xfId="0" applyNumberFormat="1" applyFont="1" applyFill="1" applyBorder="1" applyAlignment="1">
      <alignment/>
    </xf>
    <xf numFmtId="164" fontId="2" fillId="2" borderId="21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32" xfId="0" applyNumberFormat="1" applyFont="1" applyFill="1" applyBorder="1" applyAlignment="1">
      <alignment/>
    </xf>
    <xf numFmtId="164" fontId="2" fillId="6" borderId="15" xfId="0" applyNumberFormat="1" applyFont="1" applyFill="1" applyBorder="1" applyAlignment="1">
      <alignment/>
    </xf>
    <xf numFmtId="164" fontId="2" fillId="6" borderId="10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64" fontId="3" fillId="7" borderId="4" xfId="0" applyNumberFormat="1" applyFont="1" applyFill="1" applyBorder="1" applyAlignment="1">
      <alignment/>
    </xf>
    <xf numFmtId="164" fontId="2" fillId="2" borderId="31" xfId="0" applyNumberFormat="1" applyFont="1" applyFill="1" applyBorder="1" applyAlignment="1">
      <alignment horizontal="center"/>
    </xf>
    <xf numFmtId="164" fontId="2" fillId="6" borderId="15" xfId="0" applyNumberFormat="1" applyFont="1" applyFill="1" applyBorder="1" applyAlignment="1">
      <alignment horizontal="center"/>
    </xf>
    <xf numFmtId="164" fontId="2" fillId="8" borderId="13" xfId="0" applyNumberFormat="1" applyFont="1" applyFill="1" applyBorder="1" applyAlignment="1">
      <alignment/>
    </xf>
    <xf numFmtId="164" fontId="2" fillId="8" borderId="9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164" fontId="10" fillId="9" borderId="0" xfId="0" applyNumberFormat="1" applyFont="1" applyFill="1" applyAlignment="1">
      <alignment horizontal="center"/>
    </xf>
    <xf numFmtId="164" fontId="3" fillId="4" borderId="27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horizontal="center"/>
    </xf>
    <xf numFmtId="164" fontId="2" fillId="2" borderId="31" xfId="0" applyNumberFormat="1" applyFont="1" applyFill="1" applyBorder="1" applyAlignment="1">
      <alignment horizontal="center"/>
    </xf>
    <xf numFmtId="164" fontId="2" fillId="2" borderId="34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0"/>
  <sheetViews>
    <sheetView tabSelected="1" zoomScale="70" zoomScaleNormal="70" workbookViewId="0" topLeftCell="A1">
      <selection activeCell="K90" sqref="K90"/>
    </sheetView>
  </sheetViews>
  <sheetFormatPr defaultColWidth="11.421875" defaultRowHeight="12.75"/>
  <cols>
    <col min="1" max="1" width="11.421875" style="2" customWidth="1"/>
    <col min="2" max="2" width="34.57421875" style="2" customWidth="1"/>
    <col min="3" max="4" width="11.421875" style="4" customWidth="1"/>
    <col min="5" max="5" width="64.00390625" style="6" customWidth="1"/>
    <col min="6" max="7" width="19.7109375" style="7" customWidth="1"/>
    <col min="8" max="8" width="19.7109375" style="99" customWidth="1"/>
    <col min="9" max="9" width="19.7109375" style="7" customWidth="1"/>
    <col min="10" max="16384" width="11.421875" style="5" customWidth="1"/>
  </cols>
  <sheetData>
    <row r="1" spans="1:9" s="3" customFormat="1" ht="15.75">
      <c r="A1" s="31" t="s">
        <v>0</v>
      </c>
      <c r="B1" s="29" t="s">
        <v>19</v>
      </c>
      <c r="C1" s="29" t="s">
        <v>1</v>
      </c>
      <c r="D1" s="29" t="s">
        <v>2</v>
      </c>
      <c r="E1" s="30" t="s">
        <v>3</v>
      </c>
      <c r="F1" s="96"/>
      <c r="G1" s="94"/>
      <c r="H1" s="108" t="s">
        <v>155</v>
      </c>
      <c r="I1" s="107" t="s">
        <v>158</v>
      </c>
    </row>
    <row r="2" spans="1:9" s="3" customFormat="1" ht="16.5" thickBot="1">
      <c r="A2" s="32"/>
      <c r="B2" s="23"/>
      <c r="C2" s="24"/>
      <c r="D2" s="24"/>
      <c r="E2" s="25"/>
      <c r="F2" s="93" t="s">
        <v>119</v>
      </c>
      <c r="G2" s="95" t="s">
        <v>107</v>
      </c>
      <c r="H2" s="102" t="s">
        <v>156</v>
      </c>
      <c r="I2" s="27" t="s">
        <v>157</v>
      </c>
    </row>
    <row r="3" spans="1:9" ht="15.75">
      <c r="A3" s="11">
        <v>36110</v>
      </c>
      <c r="B3" s="15" t="s">
        <v>50</v>
      </c>
      <c r="C3" s="12">
        <v>4261</v>
      </c>
      <c r="D3" s="12" t="s">
        <v>7</v>
      </c>
      <c r="E3" s="22" t="s">
        <v>70</v>
      </c>
      <c r="F3" s="80">
        <v>1000</v>
      </c>
      <c r="G3" s="72">
        <v>1000</v>
      </c>
      <c r="H3" s="103">
        <f>F3+G3</f>
        <v>2000</v>
      </c>
      <c r="I3" s="100"/>
    </row>
    <row r="4" spans="1:9" ht="15.75">
      <c r="A4" s="11"/>
      <c r="B4" s="15"/>
      <c r="C4" s="12">
        <v>4339</v>
      </c>
      <c r="D4" s="12" t="s">
        <v>7</v>
      </c>
      <c r="E4" s="22" t="s">
        <v>122</v>
      </c>
      <c r="F4" s="80">
        <v>1000</v>
      </c>
      <c r="G4" s="72">
        <v>0</v>
      </c>
      <c r="H4" s="103">
        <f>F4+G4</f>
        <v>1000</v>
      </c>
      <c r="I4" s="100"/>
    </row>
    <row r="5" spans="1:9" ht="15.75">
      <c r="A5" s="11"/>
      <c r="B5" s="15"/>
      <c r="C5" s="12">
        <v>4431</v>
      </c>
      <c r="D5" s="12" t="s">
        <v>7</v>
      </c>
      <c r="E5" s="22" t="s">
        <v>71</v>
      </c>
      <c r="F5" s="80">
        <v>4000</v>
      </c>
      <c r="G5" s="72">
        <v>0</v>
      </c>
      <c r="H5" s="103">
        <f>F5+G5</f>
        <v>4000</v>
      </c>
      <c r="I5" s="100"/>
    </row>
    <row r="6" spans="1:9" ht="16.5" thickBot="1">
      <c r="A6" s="39"/>
      <c r="B6" s="40" t="s">
        <v>47</v>
      </c>
      <c r="C6" s="41"/>
      <c r="D6" s="41"/>
      <c r="E6" s="42"/>
      <c r="F6" s="43">
        <f>SUM(F3:F5)</f>
        <v>6000</v>
      </c>
      <c r="G6" s="43">
        <f>SUM(G3:G5)</f>
        <v>1000</v>
      </c>
      <c r="H6" s="97">
        <f>SUM(H3:H5)</f>
        <v>7000</v>
      </c>
      <c r="I6" s="78"/>
    </row>
    <row r="7" spans="1:9" ht="15.75">
      <c r="A7" s="11">
        <v>36120</v>
      </c>
      <c r="B7" s="15" t="s">
        <v>51</v>
      </c>
      <c r="C7" s="12">
        <v>3212</v>
      </c>
      <c r="D7" s="12" t="s">
        <v>6</v>
      </c>
      <c r="E7" s="22" t="s">
        <v>84</v>
      </c>
      <c r="F7" s="80">
        <v>420000</v>
      </c>
      <c r="G7" s="72">
        <v>0</v>
      </c>
      <c r="H7" s="103">
        <f>F7+G7</f>
        <v>420000</v>
      </c>
      <c r="I7" s="100"/>
    </row>
    <row r="8" spans="1:9" ht="15.75">
      <c r="A8" s="11"/>
      <c r="B8" s="15"/>
      <c r="C8" s="12">
        <v>3215</v>
      </c>
      <c r="D8" s="12" t="s">
        <v>6</v>
      </c>
      <c r="E8" s="22" t="s">
        <v>85</v>
      </c>
      <c r="F8" s="80">
        <v>12000</v>
      </c>
      <c r="G8" s="72">
        <v>0</v>
      </c>
      <c r="H8" s="103">
        <f aca="true" t="shared" si="0" ref="H8:H15">F8+G8</f>
        <v>12000</v>
      </c>
      <c r="I8" s="100"/>
    </row>
    <row r="9" spans="1:9" ht="15.75">
      <c r="A9" s="11"/>
      <c r="B9" s="15"/>
      <c r="C9" s="12">
        <v>3481</v>
      </c>
      <c r="D9" s="12" t="s">
        <v>6</v>
      </c>
      <c r="E9" s="22" t="s">
        <v>10</v>
      </c>
      <c r="F9" s="80">
        <v>1065000</v>
      </c>
      <c r="G9" s="72">
        <v>0</v>
      </c>
      <c r="H9" s="103">
        <f t="shared" si="0"/>
        <v>1065000</v>
      </c>
      <c r="I9" s="100"/>
    </row>
    <row r="10" spans="1:9" ht="15.75">
      <c r="A10" s="11"/>
      <c r="B10" s="15"/>
      <c r="C10" s="12">
        <v>3488</v>
      </c>
      <c r="D10" s="12" t="s">
        <v>6</v>
      </c>
      <c r="E10" s="22" t="s">
        <v>83</v>
      </c>
      <c r="F10" s="80">
        <v>3000</v>
      </c>
      <c r="G10" s="72">
        <v>0</v>
      </c>
      <c r="H10" s="103">
        <f t="shared" si="0"/>
        <v>3000</v>
      </c>
      <c r="I10" s="100"/>
    </row>
    <row r="11" spans="1:9" ht="15.75">
      <c r="A11" s="11"/>
      <c r="B11" s="15"/>
      <c r="C11" s="12">
        <v>4261</v>
      </c>
      <c r="D11" s="12" t="s">
        <v>7</v>
      </c>
      <c r="E11" s="22" t="s">
        <v>70</v>
      </c>
      <c r="F11" s="80">
        <v>500</v>
      </c>
      <c r="G11" s="72">
        <v>0</v>
      </c>
      <c r="H11" s="103">
        <f t="shared" si="0"/>
        <v>500</v>
      </c>
      <c r="I11" s="100"/>
    </row>
    <row r="12" spans="1:9" ht="15.75">
      <c r="A12" s="11"/>
      <c r="B12" s="15"/>
      <c r="C12" s="12">
        <v>4339</v>
      </c>
      <c r="D12" s="12" t="s">
        <v>7</v>
      </c>
      <c r="E12" s="22" t="s">
        <v>86</v>
      </c>
      <c r="F12" s="80">
        <v>1495000</v>
      </c>
      <c r="G12" s="72">
        <v>0</v>
      </c>
      <c r="H12" s="103">
        <f t="shared" si="0"/>
        <v>1495000</v>
      </c>
      <c r="I12" s="100"/>
    </row>
    <row r="13" spans="1:9" ht="15.75">
      <c r="A13" s="11"/>
      <c r="B13" s="15"/>
      <c r="C13" s="12">
        <v>4431</v>
      </c>
      <c r="D13" s="12" t="s">
        <v>7</v>
      </c>
      <c r="E13" s="22" t="s">
        <v>71</v>
      </c>
      <c r="F13" s="80">
        <v>400</v>
      </c>
      <c r="G13" s="72">
        <v>0</v>
      </c>
      <c r="H13" s="103">
        <f t="shared" si="0"/>
        <v>400</v>
      </c>
      <c r="I13" s="100"/>
    </row>
    <row r="14" spans="1:9" ht="15.75">
      <c r="A14" s="11"/>
      <c r="B14" s="15"/>
      <c r="C14" s="12">
        <v>4454</v>
      </c>
      <c r="D14" s="12" t="s">
        <v>7</v>
      </c>
      <c r="E14" s="22" t="s">
        <v>87</v>
      </c>
      <c r="F14" s="80">
        <v>5000</v>
      </c>
      <c r="G14" s="72">
        <v>0</v>
      </c>
      <c r="H14" s="103">
        <f t="shared" si="0"/>
        <v>5000</v>
      </c>
      <c r="I14" s="100"/>
    </row>
    <row r="15" spans="1:9" ht="15.75">
      <c r="A15" s="11"/>
      <c r="B15" s="15"/>
      <c r="C15" s="12">
        <v>4458</v>
      </c>
      <c r="D15" s="12" t="s">
        <v>7</v>
      </c>
      <c r="E15" s="22" t="s">
        <v>128</v>
      </c>
      <c r="F15" s="80">
        <v>0</v>
      </c>
      <c r="G15" s="72">
        <v>0</v>
      </c>
      <c r="H15" s="103">
        <f t="shared" si="0"/>
        <v>0</v>
      </c>
      <c r="I15" s="100"/>
    </row>
    <row r="16" spans="1:9" ht="16.5" thickBot="1">
      <c r="A16" s="39"/>
      <c r="B16" s="40" t="s">
        <v>47</v>
      </c>
      <c r="C16" s="41"/>
      <c r="D16" s="41"/>
      <c r="E16" s="42"/>
      <c r="F16" s="43">
        <f>(F11+F12+F13+F14+F15)-(F7+F8+F9+F10)</f>
        <v>900</v>
      </c>
      <c r="G16" s="43">
        <f>(G11+G12+G13+G14+G15)-(G7+G8+G9+G10)</f>
        <v>0</v>
      </c>
      <c r="H16" s="43">
        <f>(H11+H12+H13+H14+H15)-(H7+H8+H9+H10)</f>
        <v>900</v>
      </c>
      <c r="I16" s="43"/>
    </row>
    <row r="17" spans="1:9" ht="15.75">
      <c r="A17" s="11">
        <v>36150</v>
      </c>
      <c r="B17" s="15" t="s">
        <v>56</v>
      </c>
      <c r="C17" s="12">
        <v>4261</v>
      </c>
      <c r="D17" s="12" t="s">
        <v>7</v>
      </c>
      <c r="E17" s="22" t="s">
        <v>70</v>
      </c>
      <c r="F17" s="80">
        <v>200</v>
      </c>
      <c r="G17" s="72">
        <v>0</v>
      </c>
      <c r="H17" s="103">
        <f>F17+G17</f>
        <v>200</v>
      </c>
      <c r="I17" s="100"/>
    </row>
    <row r="18" spans="1:9" ht="15.75">
      <c r="A18" s="11"/>
      <c r="B18" s="15"/>
      <c r="C18" s="12">
        <v>4431</v>
      </c>
      <c r="D18" s="12" t="s">
        <v>7</v>
      </c>
      <c r="E18" s="22" t="s">
        <v>71</v>
      </c>
      <c r="F18" s="80">
        <v>200</v>
      </c>
      <c r="G18" s="72">
        <v>0</v>
      </c>
      <c r="H18" s="103">
        <f>F18+G18</f>
        <v>200</v>
      </c>
      <c r="I18" s="100"/>
    </row>
    <row r="19" spans="1:9" ht="16.5" thickBot="1">
      <c r="A19" s="39"/>
      <c r="B19" s="40" t="s">
        <v>47</v>
      </c>
      <c r="C19" s="41"/>
      <c r="D19" s="41"/>
      <c r="E19" s="42"/>
      <c r="F19" s="43">
        <f>SUM(F17:F18)</f>
        <v>400</v>
      </c>
      <c r="G19" s="43">
        <f>SUM(G17:G18)</f>
        <v>0</v>
      </c>
      <c r="H19" s="97">
        <f>SUM(H17:H18)</f>
        <v>400</v>
      </c>
      <c r="I19" s="109">
        <f>G6+G16+G19</f>
        <v>1000</v>
      </c>
    </row>
    <row r="20" spans="1:9" ht="15.75">
      <c r="A20" s="11">
        <v>36210</v>
      </c>
      <c r="B20" s="15" t="s">
        <v>57</v>
      </c>
      <c r="C20" s="12">
        <v>3140</v>
      </c>
      <c r="D20" s="12" t="s">
        <v>6</v>
      </c>
      <c r="E20" s="22" t="s">
        <v>92</v>
      </c>
      <c r="F20" s="80">
        <v>750000</v>
      </c>
      <c r="G20" s="72">
        <v>0</v>
      </c>
      <c r="H20" s="103">
        <f>F20+G20</f>
        <v>750000</v>
      </c>
      <c r="I20" s="100"/>
    </row>
    <row r="21" spans="1:9" ht="15.75">
      <c r="A21" s="11"/>
      <c r="B21" s="15"/>
      <c r="C21" s="12">
        <v>3141</v>
      </c>
      <c r="D21" s="12" t="s">
        <v>6</v>
      </c>
      <c r="E21" s="22" t="s">
        <v>55</v>
      </c>
      <c r="F21" s="80">
        <v>20000</v>
      </c>
      <c r="G21" s="72">
        <v>0</v>
      </c>
      <c r="H21" s="103">
        <f aca="true" t="shared" si="1" ref="H21:H28">F21+G21</f>
        <v>20000</v>
      </c>
      <c r="I21" s="100"/>
    </row>
    <row r="22" spans="1:9" ht="15.75">
      <c r="A22" s="11"/>
      <c r="B22" s="15"/>
      <c r="C22" s="12">
        <v>3321</v>
      </c>
      <c r="D22" s="12" t="s">
        <v>6</v>
      </c>
      <c r="E22" s="22" t="s">
        <v>93</v>
      </c>
      <c r="F22" s="80">
        <v>20000</v>
      </c>
      <c r="G22" s="72">
        <v>0</v>
      </c>
      <c r="H22" s="103">
        <f t="shared" si="1"/>
        <v>20000</v>
      </c>
      <c r="I22" s="100"/>
    </row>
    <row r="23" spans="1:9" ht="15.75">
      <c r="A23" s="11"/>
      <c r="B23" s="15"/>
      <c r="C23" s="12">
        <v>4231</v>
      </c>
      <c r="D23" s="12" t="s">
        <v>7</v>
      </c>
      <c r="E23" s="22" t="s">
        <v>94</v>
      </c>
      <c r="F23" s="80">
        <v>0</v>
      </c>
      <c r="G23" s="72">
        <v>0</v>
      </c>
      <c r="H23" s="103">
        <f t="shared" si="1"/>
        <v>0</v>
      </c>
      <c r="I23" s="100"/>
    </row>
    <row r="24" spans="1:9" ht="15.75">
      <c r="A24" s="11"/>
      <c r="B24" s="15"/>
      <c r="C24" s="12">
        <v>4261</v>
      </c>
      <c r="D24" s="12" t="s">
        <v>7</v>
      </c>
      <c r="E24" s="22" t="s">
        <v>70</v>
      </c>
      <c r="F24" s="80">
        <v>800</v>
      </c>
      <c r="G24" s="72">
        <v>0</v>
      </c>
      <c r="H24" s="103">
        <f t="shared" si="1"/>
        <v>800</v>
      </c>
      <c r="I24" s="100"/>
    </row>
    <row r="25" spans="1:9" ht="15.75">
      <c r="A25" s="11"/>
      <c r="B25" s="15"/>
      <c r="C25" s="12">
        <v>4317</v>
      </c>
      <c r="D25" s="12" t="s">
        <v>7</v>
      </c>
      <c r="E25" s="22" t="s">
        <v>95</v>
      </c>
      <c r="F25" s="80">
        <v>570000</v>
      </c>
      <c r="G25" s="72">
        <v>0</v>
      </c>
      <c r="H25" s="103">
        <f t="shared" si="1"/>
        <v>570000</v>
      </c>
      <c r="I25" s="100"/>
    </row>
    <row r="26" spans="1:9" ht="15.75">
      <c r="A26" s="11"/>
      <c r="B26" s="15"/>
      <c r="C26" s="12">
        <v>4318</v>
      </c>
      <c r="D26" s="12" t="s">
        <v>7</v>
      </c>
      <c r="E26" s="22" t="s">
        <v>96</v>
      </c>
      <c r="F26" s="80">
        <v>20000</v>
      </c>
      <c r="G26" s="72">
        <v>0</v>
      </c>
      <c r="H26" s="103">
        <f t="shared" si="1"/>
        <v>20000</v>
      </c>
      <c r="I26" s="100"/>
    </row>
    <row r="27" spans="1:9" ht="15.75">
      <c r="A27" s="11"/>
      <c r="B27" s="15"/>
      <c r="C27" s="12">
        <v>4331</v>
      </c>
      <c r="D27" s="12" t="s">
        <v>7</v>
      </c>
      <c r="E27" s="22" t="s">
        <v>8</v>
      </c>
      <c r="F27" s="80">
        <v>0</v>
      </c>
      <c r="G27" s="72">
        <v>0</v>
      </c>
      <c r="H27" s="103">
        <f t="shared" si="1"/>
        <v>0</v>
      </c>
      <c r="I27" s="100"/>
    </row>
    <row r="28" spans="1:9" ht="15.75">
      <c r="A28" s="11"/>
      <c r="B28" s="15"/>
      <c r="C28" s="12">
        <v>4431</v>
      </c>
      <c r="D28" s="12" t="s">
        <v>7</v>
      </c>
      <c r="E28" s="22" t="s">
        <v>71</v>
      </c>
      <c r="F28" s="80">
        <v>317300</v>
      </c>
      <c r="G28" s="72">
        <v>-24000</v>
      </c>
      <c r="H28" s="103">
        <f t="shared" si="1"/>
        <v>293300</v>
      </c>
      <c r="I28" s="100"/>
    </row>
    <row r="29" spans="1:9" ht="16.5" thickBot="1">
      <c r="A29" s="39"/>
      <c r="B29" s="40" t="s">
        <v>47</v>
      </c>
      <c r="C29" s="41"/>
      <c r="D29" s="41"/>
      <c r="E29" s="42"/>
      <c r="F29" s="43">
        <f>(F23+F24+F25+F26+F27+F28)-(F20+F21+F22)</f>
        <v>118100</v>
      </c>
      <c r="G29" s="43">
        <f>(G23+G24+G25+G26+G27+G28)-(G20+G21+G22)</f>
        <v>-24000</v>
      </c>
      <c r="H29" s="43">
        <f>(H23+H24+H25+H26+H27+H28)-(H20+H21+H22)</f>
        <v>94100</v>
      </c>
      <c r="I29" s="43"/>
    </row>
    <row r="30" spans="1:9" ht="15.75">
      <c r="A30" s="11">
        <v>36211</v>
      </c>
      <c r="B30" s="15" t="s">
        <v>97</v>
      </c>
      <c r="C30" s="12">
        <v>4317</v>
      </c>
      <c r="D30" s="12" t="s">
        <v>7</v>
      </c>
      <c r="E30" s="22" t="s">
        <v>95</v>
      </c>
      <c r="F30" s="80">
        <v>12300</v>
      </c>
      <c r="G30" s="72">
        <v>0</v>
      </c>
      <c r="H30" s="103">
        <f>F30+G30</f>
        <v>12300</v>
      </c>
      <c r="I30" s="100"/>
    </row>
    <row r="31" spans="1:9" ht="15.75">
      <c r="A31" s="11"/>
      <c r="B31" s="15"/>
      <c r="C31" s="12">
        <v>4431</v>
      </c>
      <c r="D31" s="12" t="s">
        <v>7</v>
      </c>
      <c r="E31" s="22" t="s">
        <v>71</v>
      </c>
      <c r="F31" s="80">
        <v>5100</v>
      </c>
      <c r="G31" s="72">
        <v>0</v>
      </c>
      <c r="H31" s="103">
        <f>F31+G31</f>
        <v>5100</v>
      </c>
      <c r="I31" s="100"/>
    </row>
    <row r="32" spans="1:9" ht="16.5" thickBot="1">
      <c r="A32" s="39"/>
      <c r="B32" s="40" t="s">
        <v>47</v>
      </c>
      <c r="C32" s="41"/>
      <c r="D32" s="41"/>
      <c r="E32" s="42"/>
      <c r="F32" s="43">
        <f>SUM(F30:F31)</f>
        <v>17400</v>
      </c>
      <c r="G32" s="43">
        <f>SUM(G30:G31)</f>
        <v>0</v>
      </c>
      <c r="H32" s="97">
        <f>SUM(H30:H31)</f>
        <v>17400</v>
      </c>
      <c r="I32" s="78"/>
    </row>
    <row r="33" spans="1:9" ht="15.75">
      <c r="A33" s="11">
        <v>36212</v>
      </c>
      <c r="B33" s="15" t="s">
        <v>98</v>
      </c>
      <c r="C33" s="12">
        <v>4317</v>
      </c>
      <c r="D33" s="12" t="s">
        <v>7</v>
      </c>
      <c r="E33" s="22" t="s">
        <v>95</v>
      </c>
      <c r="F33" s="80">
        <v>28000</v>
      </c>
      <c r="G33" s="72">
        <v>0</v>
      </c>
      <c r="H33" s="103">
        <f>F33+G33</f>
        <v>28000</v>
      </c>
      <c r="I33" s="100"/>
    </row>
    <row r="34" spans="1:9" ht="16.5" thickBot="1">
      <c r="A34" s="39"/>
      <c r="B34" s="40" t="s">
        <v>47</v>
      </c>
      <c r="C34" s="41"/>
      <c r="D34" s="41"/>
      <c r="E34" s="42"/>
      <c r="F34" s="43">
        <f>SUM(F33)</f>
        <v>28000</v>
      </c>
      <c r="G34" s="43">
        <f>SUM(G33)</f>
        <v>0</v>
      </c>
      <c r="H34" s="97">
        <f>SUM(H33)</f>
        <v>28000</v>
      </c>
      <c r="I34" s="78"/>
    </row>
    <row r="35" spans="1:9" ht="15.75">
      <c r="A35" s="11">
        <v>36220</v>
      </c>
      <c r="B35" s="15" t="s">
        <v>99</v>
      </c>
      <c r="C35" s="12">
        <v>4317</v>
      </c>
      <c r="D35" s="12" t="s">
        <v>7</v>
      </c>
      <c r="E35" s="22" t="s">
        <v>95</v>
      </c>
      <c r="F35" s="80">
        <v>24000</v>
      </c>
      <c r="G35" s="72">
        <v>0</v>
      </c>
      <c r="H35" s="103">
        <f>F35+G35</f>
        <v>24000</v>
      </c>
      <c r="I35" s="100"/>
    </row>
    <row r="36" spans="1:9" ht="15.75">
      <c r="A36" s="8"/>
      <c r="B36" s="14"/>
      <c r="C36" s="12">
        <v>4318</v>
      </c>
      <c r="D36" s="12" t="s">
        <v>7</v>
      </c>
      <c r="E36" s="22" t="s">
        <v>96</v>
      </c>
      <c r="F36" s="80">
        <v>0</v>
      </c>
      <c r="G36" s="72">
        <v>0</v>
      </c>
      <c r="H36" s="103">
        <f>F36+G36</f>
        <v>0</v>
      </c>
      <c r="I36" s="100"/>
    </row>
    <row r="37" spans="1:9" ht="15.75">
      <c r="A37" s="8"/>
      <c r="B37" s="14"/>
      <c r="C37" s="12">
        <v>4431</v>
      </c>
      <c r="D37" s="12" t="s">
        <v>7</v>
      </c>
      <c r="E37" s="22" t="s">
        <v>71</v>
      </c>
      <c r="F37" s="80">
        <v>0</v>
      </c>
      <c r="G37" s="72">
        <v>19000</v>
      </c>
      <c r="H37" s="103">
        <f>F37+G37</f>
        <v>19000</v>
      </c>
      <c r="I37" s="100"/>
    </row>
    <row r="38" spans="1:9" ht="16.5" thickBot="1">
      <c r="A38" s="39"/>
      <c r="B38" s="40" t="s">
        <v>47</v>
      </c>
      <c r="C38" s="41"/>
      <c r="D38" s="41"/>
      <c r="E38" s="42"/>
      <c r="F38" s="43">
        <f>SUM(F35:F37)</f>
        <v>24000</v>
      </c>
      <c r="G38" s="43">
        <f>SUM(G35:G37)</f>
        <v>19000</v>
      </c>
      <c r="H38" s="43">
        <f>SUM(H35:H37)</f>
        <v>43000</v>
      </c>
      <c r="I38" s="43"/>
    </row>
    <row r="39" spans="1:9" ht="15.75">
      <c r="A39" s="11">
        <v>36221</v>
      </c>
      <c r="B39" s="15" t="s">
        <v>58</v>
      </c>
      <c r="C39" s="12">
        <v>3141</v>
      </c>
      <c r="D39" s="12" t="s">
        <v>6</v>
      </c>
      <c r="E39" s="22" t="s">
        <v>92</v>
      </c>
      <c r="F39" s="80">
        <v>367100</v>
      </c>
      <c r="G39" s="72">
        <v>0</v>
      </c>
      <c r="H39" s="103">
        <f>F39+G39</f>
        <v>367100</v>
      </c>
      <c r="I39" s="100"/>
    </row>
    <row r="40" spans="1:9" ht="15.75">
      <c r="A40" s="11"/>
      <c r="B40" s="15"/>
      <c r="C40" s="12">
        <v>3144</v>
      </c>
      <c r="D40" s="12" t="s">
        <v>6</v>
      </c>
      <c r="E40" s="22" t="s">
        <v>100</v>
      </c>
      <c r="F40" s="80">
        <v>300000</v>
      </c>
      <c r="G40" s="72">
        <v>0</v>
      </c>
      <c r="H40" s="103">
        <f aca="true" t="shared" si="2" ref="H40:H48">F40+G40</f>
        <v>300000</v>
      </c>
      <c r="I40" s="100"/>
    </row>
    <row r="41" spans="1:9" ht="15.75">
      <c r="A41" s="11"/>
      <c r="B41" s="15"/>
      <c r="C41" s="12">
        <v>3211</v>
      </c>
      <c r="D41" s="12" t="s">
        <v>6</v>
      </c>
      <c r="E41" s="22" t="s">
        <v>14</v>
      </c>
      <c r="F41" s="80">
        <v>0</v>
      </c>
      <c r="G41" s="72">
        <v>0</v>
      </c>
      <c r="H41" s="103">
        <f t="shared" si="2"/>
        <v>0</v>
      </c>
      <c r="I41" s="100"/>
    </row>
    <row r="42" spans="1:9" ht="15.75">
      <c r="A42" s="11"/>
      <c r="B42" s="15"/>
      <c r="C42" s="12">
        <v>3221</v>
      </c>
      <c r="D42" s="12" t="s">
        <v>6</v>
      </c>
      <c r="E42" s="22" t="s">
        <v>14</v>
      </c>
      <c r="F42" s="80">
        <v>0</v>
      </c>
      <c r="G42" s="72">
        <v>0</v>
      </c>
      <c r="H42" s="103">
        <f t="shared" si="2"/>
        <v>0</v>
      </c>
      <c r="I42" s="100"/>
    </row>
    <row r="43" spans="1:9" ht="15.75">
      <c r="A43" s="11"/>
      <c r="B43" s="15"/>
      <c r="C43" s="12">
        <v>4231</v>
      </c>
      <c r="D43" s="12" t="s">
        <v>7</v>
      </c>
      <c r="E43" s="22" t="s">
        <v>94</v>
      </c>
      <c r="F43" s="80">
        <v>0</v>
      </c>
      <c r="G43" s="72">
        <v>0</v>
      </c>
      <c r="H43" s="103">
        <f t="shared" si="2"/>
        <v>0</v>
      </c>
      <c r="I43" s="100"/>
    </row>
    <row r="44" spans="1:9" ht="15.75">
      <c r="A44" s="11"/>
      <c r="B44" s="15"/>
      <c r="C44" s="12">
        <v>4261</v>
      </c>
      <c r="D44" s="12" t="s">
        <v>7</v>
      </c>
      <c r="E44" s="22" t="s">
        <v>70</v>
      </c>
      <c r="F44" s="80">
        <v>600</v>
      </c>
      <c r="G44" s="72">
        <v>0</v>
      </c>
      <c r="H44" s="103">
        <f t="shared" si="2"/>
        <v>600</v>
      </c>
      <c r="I44" s="100"/>
    </row>
    <row r="45" spans="1:9" ht="15.75">
      <c r="A45" s="11"/>
      <c r="B45" s="15"/>
      <c r="C45" s="12">
        <v>4317</v>
      </c>
      <c r="D45" s="12" t="s">
        <v>7</v>
      </c>
      <c r="E45" s="22" t="s">
        <v>95</v>
      </c>
      <c r="F45" s="80">
        <v>0</v>
      </c>
      <c r="G45" s="72">
        <v>0</v>
      </c>
      <c r="H45" s="103">
        <f t="shared" si="2"/>
        <v>0</v>
      </c>
      <c r="I45" s="100"/>
    </row>
    <row r="46" spans="1:9" ht="15.75">
      <c r="A46" s="11"/>
      <c r="B46" s="15"/>
      <c r="C46" s="12">
        <v>4318</v>
      </c>
      <c r="D46" s="12" t="s">
        <v>7</v>
      </c>
      <c r="E46" s="22" t="s">
        <v>96</v>
      </c>
      <c r="F46" s="80">
        <v>830000</v>
      </c>
      <c r="G46" s="72">
        <v>0</v>
      </c>
      <c r="H46" s="103">
        <f t="shared" si="2"/>
        <v>830000</v>
      </c>
      <c r="I46" s="100"/>
    </row>
    <row r="47" spans="1:9" ht="15.75">
      <c r="A47" s="11"/>
      <c r="B47" s="15"/>
      <c r="C47" s="12">
        <v>4331</v>
      </c>
      <c r="D47" s="12" t="s">
        <v>7</v>
      </c>
      <c r="E47" s="22" t="s">
        <v>8</v>
      </c>
      <c r="F47" s="80">
        <v>0</v>
      </c>
      <c r="G47" s="72">
        <v>0</v>
      </c>
      <c r="H47" s="103">
        <f t="shared" si="2"/>
        <v>0</v>
      </c>
      <c r="I47" s="100"/>
    </row>
    <row r="48" spans="1:9" ht="15.75">
      <c r="A48" s="11"/>
      <c r="B48" s="15"/>
      <c r="C48" s="12">
        <v>4431</v>
      </c>
      <c r="D48" s="12" t="s">
        <v>7</v>
      </c>
      <c r="E48" s="22" t="s">
        <v>71</v>
      </c>
      <c r="F48" s="80">
        <v>300</v>
      </c>
      <c r="G48" s="72">
        <v>0</v>
      </c>
      <c r="H48" s="103">
        <f t="shared" si="2"/>
        <v>300</v>
      </c>
      <c r="I48" s="100"/>
    </row>
    <row r="49" spans="1:9" ht="16.5" thickBot="1">
      <c r="A49" s="39"/>
      <c r="B49" s="40" t="s">
        <v>47</v>
      </c>
      <c r="C49" s="41"/>
      <c r="D49" s="41"/>
      <c r="E49" s="42"/>
      <c r="F49" s="43">
        <f>F48+F47+F46+F45+F44+F43-F42-F41-F40-F39</f>
        <v>163800</v>
      </c>
      <c r="G49" s="43">
        <f>G48+G47+G46+G45+G44+G43-G42-G41-G40-G39</f>
        <v>0</v>
      </c>
      <c r="H49" s="43">
        <f>H48+H47+H46+H45+H44+H43-H42-H41-H40-H39</f>
        <v>163800</v>
      </c>
      <c r="I49" s="43"/>
    </row>
    <row r="50" spans="1:9" ht="15.75">
      <c r="A50" s="11">
        <v>36230</v>
      </c>
      <c r="B50" s="15" t="s">
        <v>101</v>
      </c>
      <c r="C50" s="12">
        <v>4317</v>
      </c>
      <c r="D50" s="12" t="s">
        <v>7</v>
      </c>
      <c r="E50" s="22" t="s">
        <v>95</v>
      </c>
      <c r="F50" s="80">
        <v>114400</v>
      </c>
      <c r="G50" s="72">
        <v>0</v>
      </c>
      <c r="H50" s="103">
        <f>F50+G50</f>
        <v>114400</v>
      </c>
      <c r="I50" s="100"/>
    </row>
    <row r="51" spans="1:9" ht="16.5" thickBot="1">
      <c r="A51" s="39"/>
      <c r="B51" s="40" t="s">
        <v>47</v>
      </c>
      <c r="C51" s="41"/>
      <c r="D51" s="41"/>
      <c r="E51" s="42"/>
      <c r="F51" s="43">
        <f>SUM(F50)</f>
        <v>114400</v>
      </c>
      <c r="G51" s="43">
        <f>SUM(G50)</f>
        <v>0</v>
      </c>
      <c r="H51" s="97">
        <f>SUM(H50)</f>
        <v>114400</v>
      </c>
      <c r="I51" s="78"/>
    </row>
    <row r="52" spans="1:9" ht="15.75">
      <c r="A52" s="11">
        <v>36250</v>
      </c>
      <c r="B52" s="15" t="s">
        <v>59</v>
      </c>
      <c r="C52" s="12">
        <v>4431</v>
      </c>
      <c r="D52" s="12" t="s">
        <v>7</v>
      </c>
      <c r="E52" s="22" t="s">
        <v>102</v>
      </c>
      <c r="F52" s="80">
        <v>5000</v>
      </c>
      <c r="G52" s="72">
        <v>0</v>
      </c>
      <c r="H52" s="103">
        <f>F52+G52</f>
        <v>5000</v>
      </c>
      <c r="I52" s="100"/>
    </row>
    <row r="53" spans="1:9" ht="16.5" thickBot="1">
      <c r="A53" s="39"/>
      <c r="B53" s="40" t="s">
        <v>47</v>
      </c>
      <c r="C53" s="41"/>
      <c r="D53" s="41"/>
      <c r="E53" s="42"/>
      <c r="F53" s="43">
        <f>SUM(F52)</f>
        <v>5000</v>
      </c>
      <c r="G53" s="43">
        <f>SUM(G52)</f>
        <v>0</v>
      </c>
      <c r="H53" s="97">
        <f>SUM(H52)</f>
        <v>5000</v>
      </c>
      <c r="I53" s="109">
        <f>G29+G32+G34+G38+G49+G51+G53</f>
        <v>-5000</v>
      </c>
    </row>
    <row r="54" spans="1:9" ht="15.75">
      <c r="A54" s="11">
        <v>36321</v>
      </c>
      <c r="B54" s="15" t="s">
        <v>20</v>
      </c>
      <c r="C54" s="12">
        <v>3215</v>
      </c>
      <c r="D54" s="12" t="s">
        <v>6</v>
      </c>
      <c r="E54" s="22" t="s">
        <v>110</v>
      </c>
      <c r="F54" s="80">
        <v>0</v>
      </c>
      <c r="G54" s="72">
        <v>400</v>
      </c>
      <c r="H54" s="103">
        <f>F54+G54</f>
        <v>400</v>
      </c>
      <c r="I54" s="100"/>
    </row>
    <row r="55" spans="1:9" ht="15.75">
      <c r="A55" s="11"/>
      <c r="B55" s="15" t="s">
        <v>21</v>
      </c>
      <c r="C55" s="12">
        <v>3481</v>
      </c>
      <c r="D55" s="12" t="s">
        <v>6</v>
      </c>
      <c r="E55" s="22" t="s">
        <v>10</v>
      </c>
      <c r="F55" s="80">
        <v>1000</v>
      </c>
      <c r="G55" s="72">
        <v>-100</v>
      </c>
      <c r="H55" s="103">
        <f>F55+G55</f>
        <v>900</v>
      </c>
      <c r="I55" s="100"/>
    </row>
    <row r="56" spans="1:9" ht="15.75">
      <c r="A56" s="11"/>
      <c r="B56" s="15"/>
      <c r="C56" s="12">
        <v>4261</v>
      </c>
      <c r="D56" s="12" t="s">
        <v>7</v>
      </c>
      <c r="E56" s="22" t="s">
        <v>70</v>
      </c>
      <c r="F56" s="80">
        <v>200</v>
      </c>
      <c r="G56" s="72">
        <v>100</v>
      </c>
      <c r="H56" s="103">
        <f>F56+G56</f>
        <v>300</v>
      </c>
      <c r="I56" s="100"/>
    </row>
    <row r="57" spans="1:9" ht="15.75">
      <c r="A57" s="11"/>
      <c r="B57" s="15"/>
      <c r="C57" s="12">
        <v>4331</v>
      </c>
      <c r="D57" s="12" t="s">
        <v>7</v>
      </c>
      <c r="E57" s="21" t="s">
        <v>8</v>
      </c>
      <c r="F57" s="80">
        <v>15000</v>
      </c>
      <c r="G57" s="72">
        <v>-5000</v>
      </c>
      <c r="H57" s="103">
        <f>F57+G57</f>
        <v>10000</v>
      </c>
      <c r="I57" s="100"/>
    </row>
    <row r="58" spans="1:9" ht="15.75">
      <c r="A58" s="8"/>
      <c r="B58" s="14"/>
      <c r="C58" s="9">
        <v>4431</v>
      </c>
      <c r="D58" s="9" t="s">
        <v>7</v>
      </c>
      <c r="E58" s="22" t="s">
        <v>71</v>
      </c>
      <c r="F58" s="80">
        <v>3000</v>
      </c>
      <c r="G58" s="72">
        <v>1000</v>
      </c>
      <c r="H58" s="103">
        <f>F58+G58</f>
        <v>4000</v>
      </c>
      <c r="I58" s="100"/>
    </row>
    <row r="59" spans="1:9" ht="16.5" thickBot="1">
      <c r="A59" s="39"/>
      <c r="B59" s="40" t="s">
        <v>47</v>
      </c>
      <c r="C59" s="41"/>
      <c r="D59" s="41"/>
      <c r="E59" s="42"/>
      <c r="F59" s="43">
        <f>F58+F57+F56-F55-F54</f>
        <v>17200</v>
      </c>
      <c r="G59" s="43">
        <f>G58+G57+G56-G55-G54</f>
        <v>-4200</v>
      </c>
      <c r="H59" s="43">
        <f>H58+H57+H56-H55-H54</f>
        <v>13000</v>
      </c>
      <c r="I59" s="43"/>
    </row>
    <row r="60" spans="1:9" ht="15.75">
      <c r="A60" s="11">
        <v>36323</v>
      </c>
      <c r="B60" s="15" t="s">
        <v>22</v>
      </c>
      <c r="C60" s="12">
        <v>3221</v>
      </c>
      <c r="D60" s="12" t="s">
        <v>6</v>
      </c>
      <c r="E60" s="22" t="s">
        <v>14</v>
      </c>
      <c r="F60" s="80">
        <v>10000</v>
      </c>
      <c r="G60" s="72">
        <v>-4800</v>
      </c>
      <c r="H60" s="103">
        <f>F60+G60</f>
        <v>5200</v>
      </c>
      <c r="I60" s="100"/>
    </row>
    <row r="61" spans="1:9" ht="15.75">
      <c r="A61" s="8"/>
      <c r="B61" s="14" t="s">
        <v>23</v>
      </c>
      <c r="C61" s="9">
        <v>3223</v>
      </c>
      <c r="D61" s="9" t="s">
        <v>6</v>
      </c>
      <c r="E61" s="21" t="s">
        <v>15</v>
      </c>
      <c r="F61" s="80">
        <v>1500</v>
      </c>
      <c r="G61" s="72">
        <v>-800</v>
      </c>
      <c r="H61" s="103">
        <f>F61+G61</f>
        <v>700</v>
      </c>
      <c r="I61" s="100"/>
    </row>
    <row r="62" spans="1:9" ht="15.75">
      <c r="A62" s="8"/>
      <c r="B62" s="14" t="s">
        <v>24</v>
      </c>
      <c r="C62" s="12">
        <v>4261</v>
      </c>
      <c r="D62" s="12" t="s">
        <v>7</v>
      </c>
      <c r="E62" s="22" t="s">
        <v>70</v>
      </c>
      <c r="F62" s="80">
        <v>100</v>
      </c>
      <c r="G62" s="72">
        <v>0</v>
      </c>
      <c r="H62" s="103">
        <f>F62+G62</f>
        <v>100</v>
      </c>
      <c r="I62" s="100"/>
    </row>
    <row r="63" spans="1:9" ht="15.75">
      <c r="A63" s="8"/>
      <c r="B63" s="14"/>
      <c r="C63" s="9">
        <v>4332</v>
      </c>
      <c r="D63" s="9" t="s">
        <v>7</v>
      </c>
      <c r="E63" s="21" t="s">
        <v>9</v>
      </c>
      <c r="F63" s="80">
        <v>50000</v>
      </c>
      <c r="G63" s="75">
        <v>220000</v>
      </c>
      <c r="H63" s="103">
        <f>F63+G63</f>
        <v>270000</v>
      </c>
      <c r="I63" s="100"/>
    </row>
    <row r="64" spans="1:9" ht="15.75">
      <c r="A64" s="8"/>
      <c r="B64" s="14"/>
      <c r="C64" s="9">
        <v>4431</v>
      </c>
      <c r="D64" s="9" t="s">
        <v>7</v>
      </c>
      <c r="E64" s="22" t="s">
        <v>71</v>
      </c>
      <c r="F64" s="80">
        <v>400</v>
      </c>
      <c r="G64" s="72">
        <v>0</v>
      </c>
      <c r="H64" s="103">
        <f>F64+G64</f>
        <v>400</v>
      </c>
      <c r="I64" s="100"/>
    </row>
    <row r="65" spans="1:9" ht="16.5" thickBot="1">
      <c r="A65" s="39"/>
      <c r="B65" s="40" t="s">
        <v>47</v>
      </c>
      <c r="C65" s="41"/>
      <c r="D65" s="41"/>
      <c r="E65" s="42"/>
      <c r="F65" s="43">
        <f>(F62+F63+F64)-(F60+F61)</f>
        <v>39000</v>
      </c>
      <c r="G65" s="43">
        <f>(G62+G63+G64)-(G60+G61)</f>
        <v>225600</v>
      </c>
      <c r="H65" s="97">
        <f>(H62+H63+H64)-(H60+H61)</f>
        <v>264600</v>
      </c>
      <c r="I65" s="78"/>
    </row>
    <row r="66" spans="1:9" ht="15.75">
      <c r="A66" s="45">
        <v>36325</v>
      </c>
      <c r="B66" s="46" t="s">
        <v>25</v>
      </c>
      <c r="C66" s="47"/>
      <c r="D66" s="47"/>
      <c r="E66" s="48" t="s">
        <v>49</v>
      </c>
      <c r="F66" s="80">
        <v>0</v>
      </c>
      <c r="G66" s="72">
        <v>0</v>
      </c>
      <c r="H66" s="103">
        <f>F66+G66</f>
        <v>0</v>
      </c>
      <c r="I66" s="100"/>
    </row>
    <row r="67" spans="1:9" ht="16.5" thickBot="1">
      <c r="A67" s="39"/>
      <c r="B67" s="40" t="s">
        <v>47</v>
      </c>
      <c r="C67" s="41"/>
      <c r="D67" s="41"/>
      <c r="E67" s="42"/>
      <c r="F67" s="43">
        <f>SUM(F66)</f>
        <v>0</v>
      </c>
      <c r="G67" s="43">
        <f>SUM(G66)</f>
        <v>0</v>
      </c>
      <c r="H67" s="97">
        <f>SUM(H66)</f>
        <v>0</v>
      </c>
      <c r="I67" s="78"/>
    </row>
    <row r="68" spans="1:12" ht="15.75">
      <c r="A68" s="45">
        <v>36331</v>
      </c>
      <c r="B68" s="46" t="s">
        <v>26</v>
      </c>
      <c r="C68" s="47">
        <v>4261</v>
      </c>
      <c r="D68" s="47" t="s">
        <v>7</v>
      </c>
      <c r="E68" s="22" t="s">
        <v>70</v>
      </c>
      <c r="F68" s="79">
        <v>500</v>
      </c>
      <c r="G68" s="72">
        <v>400</v>
      </c>
      <c r="H68" s="103">
        <f>F68+G68</f>
        <v>900</v>
      </c>
      <c r="I68" s="100"/>
      <c r="J68" s="64"/>
      <c r="K68" s="64"/>
      <c r="L68" s="64"/>
    </row>
    <row r="69" spans="1:12" ht="15.75">
      <c r="A69" s="61"/>
      <c r="B69" s="62"/>
      <c r="C69" s="65">
        <v>4331</v>
      </c>
      <c r="D69" s="65" t="s">
        <v>7</v>
      </c>
      <c r="E69" s="22" t="s">
        <v>8</v>
      </c>
      <c r="F69" s="79">
        <v>30000</v>
      </c>
      <c r="G69" s="72">
        <v>-9000</v>
      </c>
      <c r="H69" s="103">
        <f>F69+G69</f>
        <v>21000</v>
      </c>
      <c r="I69" s="100"/>
      <c r="J69" s="64"/>
      <c r="K69" s="64"/>
      <c r="L69" s="64"/>
    </row>
    <row r="70" spans="1:9" ht="15.75">
      <c r="A70" s="11"/>
      <c r="B70" s="15"/>
      <c r="C70" s="12">
        <v>4431</v>
      </c>
      <c r="D70" s="12" t="s">
        <v>7</v>
      </c>
      <c r="E70" s="22" t="s">
        <v>71</v>
      </c>
      <c r="F70" s="80">
        <v>5000</v>
      </c>
      <c r="G70" s="72">
        <v>0</v>
      </c>
      <c r="H70" s="103">
        <f>F70+G70</f>
        <v>5000</v>
      </c>
      <c r="I70" s="100"/>
    </row>
    <row r="71" spans="1:9" ht="16.5" thickBot="1">
      <c r="A71" s="39"/>
      <c r="B71" s="40" t="s">
        <v>47</v>
      </c>
      <c r="C71" s="41"/>
      <c r="D71" s="41"/>
      <c r="E71" s="42"/>
      <c r="F71" s="43">
        <f>SUM(F68:F70)</f>
        <v>35500</v>
      </c>
      <c r="G71" s="43">
        <f>SUM(G68:G70)</f>
        <v>-8600</v>
      </c>
      <c r="H71" s="97">
        <f>SUM(H68:H70)</f>
        <v>26900</v>
      </c>
      <c r="I71" s="78"/>
    </row>
    <row r="72" spans="1:9" s="64" customFormat="1" ht="15.75">
      <c r="A72" s="45">
        <v>36333</v>
      </c>
      <c r="B72" s="46" t="s">
        <v>27</v>
      </c>
      <c r="C72" s="47">
        <v>4261</v>
      </c>
      <c r="D72" s="47" t="s">
        <v>7</v>
      </c>
      <c r="E72" s="22" t="s">
        <v>70</v>
      </c>
      <c r="F72" s="79">
        <v>100</v>
      </c>
      <c r="G72" s="72">
        <v>0</v>
      </c>
      <c r="H72" s="103">
        <f>F72+G72</f>
        <v>100</v>
      </c>
      <c r="I72" s="100"/>
    </row>
    <row r="73" spans="1:9" s="64" customFormat="1" ht="15.75">
      <c r="A73" s="61"/>
      <c r="B73" s="62"/>
      <c r="C73" s="65">
        <v>4331</v>
      </c>
      <c r="D73" s="65" t="s">
        <v>7</v>
      </c>
      <c r="E73" s="22" t="s">
        <v>8</v>
      </c>
      <c r="F73" s="79">
        <v>60000</v>
      </c>
      <c r="G73" s="72">
        <v>-10000</v>
      </c>
      <c r="H73" s="103">
        <f>F73+G73</f>
        <v>50000</v>
      </c>
      <c r="I73" s="100"/>
    </row>
    <row r="74" spans="1:9" ht="15.75">
      <c r="A74" s="11"/>
      <c r="B74" s="15"/>
      <c r="C74" s="12">
        <v>4431</v>
      </c>
      <c r="D74" s="12" t="s">
        <v>7</v>
      </c>
      <c r="E74" s="22" t="s">
        <v>71</v>
      </c>
      <c r="F74" s="80">
        <v>600</v>
      </c>
      <c r="G74" s="72">
        <v>0</v>
      </c>
      <c r="H74" s="103">
        <f>F74+G74</f>
        <v>600</v>
      </c>
      <c r="I74" s="100"/>
    </row>
    <row r="75" spans="1:9" ht="16.5" thickBot="1">
      <c r="A75" s="39"/>
      <c r="B75" s="40" t="s">
        <v>47</v>
      </c>
      <c r="C75" s="41"/>
      <c r="D75" s="41"/>
      <c r="E75" s="42"/>
      <c r="F75" s="43">
        <f>SUM(F72:F74)</f>
        <v>60700</v>
      </c>
      <c r="G75" s="43">
        <f>SUM(G72:G74)</f>
        <v>-10000</v>
      </c>
      <c r="H75" s="97">
        <f>SUM(H72:H74)</f>
        <v>50700</v>
      </c>
      <c r="I75" s="78"/>
    </row>
    <row r="76" spans="1:9" ht="15.75">
      <c r="A76" s="52">
        <v>36334</v>
      </c>
      <c r="B76" s="53" t="s">
        <v>28</v>
      </c>
      <c r="C76" s="47">
        <v>3215</v>
      </c>
      <c r="D76" s="47" t="s">
        <v>6</v>
      </c>
      <c r="E76" s="22" t="s">
        <v>110</v>
      </c>
      <c r="F76" s="80">
        <v>3000</v>
      </c>
      <c r="G76" s="72">
        <v>800</v>
      </c>
      <c r="H76" s="103">
        <f>F76+G76</f>
        <v>3800</v>
      </c>
      <c r="I76" s="100"/>
    </row>
    <row r="77" spans="1:9" ht="15.75">
      <c r="A77" s="11"/>
      <c r="B77" s="15"/>
      <c r="C77" s="65">
        <v>4261</v>
      </c>
      <c r="D77" s="65" t="s">
        <v>7</v>
      </c>
      <c r="E77" s="22" t="s">
        <v>70</v>
      </c>
      <c r="F77" s="80">
        <v>400</v>
      </c>
      <c r="G77" s="72">
        <v>0</v>
      </c>
      <c r="H77" s="103">
        <f>F77+G77</f>
        <v>400</v>
      </c>
      <c r="I77" s="100"/>
    </row>
    <row r="78" spans="1:9" ht="15.75">
      <c r="A78" s="8"/>
      <c r="B78" s="14"/>
      <c r="C78" s="65">
        <v>4331</v>
      </c>
      <c r="D78" s="65" t="s">
        <v>7</v>
      </c>
      <c r="E78" s="22" t="s">
        <v>8</v>
      </c>
      <c r="F78" s="79">
        <v>380000</v>
      </c>
      <c r="G78" s="72">
        <v>-60000</v>
      </c>
      <c r="H78" s="103">
        <f>F78+G78</f>
        <v>320000</v>
      </c>
      <c r="I78" s="100"/>
    </row>
    <row r="79" spans="1:9" ht="15.75">
      <c r="A79" s="8"/>
      <c r="B79" s="14"/>
      <c r="C79" s="12">
        <v>4431</v>
      </c>
      <c r="D79" s="12" t="s">
        <v>7</v>
      </c>
      <c r="E79" s="22" t="s">
        <v>71</v>
      </c>
      <c r="F79" s="79">
        <v>1000</v>
      </c>
      <c r="G79" s="72">
        <v>0</v>
      </c>
      <c r="H79" s="103">
        <f>F79+G79</f>
        <v>1000</v>
      </c>
      <c r="I79" s="100"/>
    </row>
    <row r="80" spans="1:9" ht="16.5" thickBot="1">
      <c r="A80" s="39"/>
      <c r="B80" s="40" t="s">
        <v>47</v>
      </c>
      <c r="C80" s="41"/>
      <c r="D80" s="41"/>
      <c r="E80" s="42"/>
      <c r="F80" s="43">
        <f>F79+F78+F77-F76</f>
        <v>378400</v>
      </c>
      <c r="G80" s="43">
        <f>G79+G78+G77-G76</f>
        <v>-60800</v>
      </c>
      <c r="H80" s="97">
        <f>H79+H78+H77-H76</f>
        <v>317600</v>
      </c>
      <c r="I80" s="78"/>
    </row>
    <row r="81" spans="1:9" ht="15.75">
      <c r="A81" s="52">
        <v>36335</v>
      </c>
      <c r="B81" s="53" t="s">
        <v>29</v>
      </c>
      <c r="C81" s="47">
        <v>3215</v>
      </c>
      <c r="D81" s="47" t="s">
        <v>6</v>
      </c>
      <c r="E81" s="22" t="s">
        <v>110</v>
      </c>
      <c r="F81" s="80">
        <v>10000</v>
      </c>
      <c r="G81" s="72">
        <v>0</v>
      </c>
      <c r="H81" s="103">
        <f>F81+G81</f>
        <v>10000</v>
      </c>
      <c r="I81" s="100"/>
    </row>
    <row r="82" spans="1:9" ht="15.75">
      <c r="A82" s="11"/>
      <c r="B82" s="15"/>
      <c r="C82" s="65">
        <v>4261</v>
      </c>
      <c r="D82" s="65" t="s">
        <v>7</v>
      </c>
      <c r="E82" s="22" t="s">
        <v>70</v>
      </c>
      <c r="F82" s="80">
        <v>4000</v>
      </c>
      <c r="G82" s="72">
        <v>200</v>
      </c>
      <c r="H82" s="103">
        <f>F82+G82</f>
        <v>4200</v>
      </c>
      <c r="I82" s="100"/>
    </row>
    <row r="83" spans="1:9" ht="15.75">
      <c r="A83" s="11"/>
      <c r="B83" s="15"/>
      <c r="C83" s="65">
        <v>4331</v>
      </c>
      <c r="D83" s="65" t="s">
        <v>7</v>
      </c>
      <c r="E83" s="22" t="s">
        <v>8</v>
      </c>
      <c r="F83" s="79">
        <v>1100000</v>
      </c>
      <c r="G83" s="75">
        <v>100000</v>
      </c>
      <c r="H83" s="103">
        <f>F83+G83</f>
        <v>1200000</v>
      </c>
      <c r="I83" s="100"/>
    </row>
    <row r="84" spans="1:9" ht="15.75">
      <c r="A84" s="11"/>
      <c r="B84" s="15"/>
      <c r="C84" s="65">
        <v>4332</v>
      </c>
      <c r="D84" s="65" t="s">
        <v>7</v>
      </c>
      <c r="E84" s="22" t="s">
        <v>9</v>
      </c>
      <c r="F84" s="79">
        <v>0</v>
      </c>
      <c r="G84" s="72">
        <v>0</v>
      </c>
      <c r="H84" s="103">
        <f>F84+G84</f>
        <v>0</v>
      </c>
      <c r="I84" s="100"/>
    </row>
    <row r="85" spans="1:9" ht="15.75">
      <c r="A85" s="8"/>
      <c r="B85" s="14"/>
      <c r="C85" s="12">
        <v>4431</v>
      </c>
      <c r="D85" s="12" t="s">
        <v>7</v>
      </c>
      <c r="E85" s="22" t="s">
        <v>71</v>
      </c>
      <c r="F85" s="79">
        <v>8000</v>
      </c>
      <c r="G85" s="72">
        <v>0</v>
      </c>
      <c r="H85" s="103">
        <f>F85+G85</f>
        <v>8000</v>
      </c>
      <c r="I85" s="100"/>
    </row>
    <row r="86" spans="1:9" ht="16.5" thickBot="1">
      <c r="A86" s="39"/>
      <c r="B86" s="40" t="s">
        <v>47</v>
      </c>
      <c r="C86" s="41"/>
      <c r="D86" s="41"/>
      <c r="E86" s="42"/>
      <c r="F86" s="43">
        <f>F85+F84+F83+F82-F81</f>
        <v>1102000</v>
      </c>
      <c r="G86" s="43">
        <f>G85+G84+G83+G82-G81</f>
        <v>100200</v>
      </c>
      <c r="H86" s="97">
        <f>H85+H84+H83+H82-H81</f>
        <v>1202200</v>
      </c>
      <c r="I86" s="78"/>
    </row>
    <row r="87" spans="1:9" ht="15.75">
      <c r="A87" s="11">
        <v>36336</v>
      </c>
      <c r="B87" s="15" t="s">
        <v>30</v>
      </c>
      <c r="C87" s="12">
        <v>3221</v>
      </c>
      <c r="D87" s="12" t="s">
        <v>6</v>
      </c>
      <c r="E87" s="22" t="s">
        <v>14</v>
      </c>
      <c r="F87" s="80">
        <v>5000</v>
      </c>
      <c r="G87" s="72">
        <v>-1000</v>
      </c>
      <c r="H87" s="103">
        <f>F87+G87</f>
        <v>4000</v>
      </c>
      <c r="I87" s="100"/>
    </row>
    <row r="88" spans="1:9" ht="15.75">
      <c r="A88" s="11"/>
      <c r="B88" s="15"/>
      <c r="C88" s="12">
        <v>3225</v>
      </c>
      <c r="D88" s="12" t="s">
        <v>6</v>
      </c>
      <c r="E88" s="22" t="s">
        <v>111</v>
      </c>
      <c r="F88" s="80">
        <v>5000</v>
      </c>
      <c r="G88" s="72">
        <v>40000</v>
      </c>
      <c r="H88" s="103">
        <f aca="true" t="shared" si="3" ref="H88:H93">F88+G88</f>
        <v>45000</v>
      </c>
      <c r="I88" s="100"/>
    </row>
    <row r="89" spans="1:9" ht="15.75">
      <c r="A89" s="11"/>
      <c r="B89" s="15"/>
      <c r="C89" s="12">
        <v>4261</v>
      </c>
      <c r="D89" s="12" t="s">
        <v>7</v>
      </c>
      <c r="E89" s="22" t="s">
        <v>70</v>
      </c>
      <c r="F89" s="80">
        <v>300</v>
      </c>
      <c r="G89" s="72">
        <v>0</v>
      </c>
      <c r="H89" s="103">
        <f t="shared" si="3"/>
        <v>300</v>
      </c>
      <c r="I89" s="100"/>
    </row>
    <row r="90" spans="1:9" ht="15.75">
      <c r="A90" s="11"/>
      <c r="B90" s="15"/>
      <c r="C90" s="12">
        <v>4331</v>
      </c>
      <c r="D90" s="12" t="s">
        <v>7</v>
      </c>
      <c r="E90" s="22" t="s">
        <v>8</v>
      </c>
      <c r="F90" s="80">
        <v>0</v>
      </c>
      <c r="G90" s="72">
        <v>400</v>
      </c>
      <c r="H90" s="103">
        <f t="shared" si="3"/>
        <v>400</v>
      </c>
      <c r="I90" s="100"/>
    </row>
    <row r="91" spans="1:9" ht="15.75">
      <c r="A91" s="8"/>
      <c r="B91" s="14"/>
      <c r="C91" s="9">
        <v>4332</v>
      </c>
      <c r="D91" s="9" t="s">
        <v>7</v>
      </c>
      <c r="E91" s="21" t="s">
        <v>9</v>
      </c>
      <c r="F91" s="80">
        <v>1000000</v>
      </c>
      <c r="G91" s="75">
        <v>500000</v>
      </c>
      <c r="H91" s="103">
        <f t="shared" si="3"/>
        <v>1500000</v>
      </c>
      <c r="I91" s="100"/>
    </row>
    <row r="92" spans="1:9" ht="15.75">
      <c r="A92" s="8"/>
      <c r="B92" s="14"/>
      <c r="C92" s="9">
        <v>4431</v>
      </c>
      <c r="D92" s="9" t="s">
        <v>7</v>
      </c>
      <c r="E92" s="22" t="s">
        <v>71</v>
      </c>
      <c r="F92" s="79">
        <v>1800</v>
      </c>
      <c r="G92" s="72">
        <v>0</v>
      </c>
      <c r="H92" s="103">
        <f t="shared" si="3"/>
        <v>1800</v>
      </c>
      <c r="I92" s="100"/>
    </row>
    <row r="93" spans="1:9" ht="15.75">
      <c r="A93" s="8"/>
      <c r="B93" s="14"/>
      <c r="C93" s="9">
        <v>4452</v>
      </c>
      <c r="D93" s="9" t="s">
        <v>7</v>
      </c>
      <c r="E93" s="22" t="s">
        <v>16</v>
      </c>
      <c r="F93" s="79">
        <v>0</v>
      </c>
      <c r="G93" s="72">
        <v>2500</v>
      </c>
      <c r="H93" s="103">
        <f t="shared" si="3"/>
        <v>2500</v>
      </c>
      <c r="I93" s="100"/>
    </row>
    <row r="94" spans="1:9" ht="16.5" thickBot="1">
      <c r="A94" s="39"/>
      <c r="B94" s="40" t="s">
        <v>47</v>
      </c>
      <c r="C94" s="41"/>
      <c r="D94" s="41"/>
      <c r="E94" s="42"/>
      <c r="F94" s="43">
        <f>(F89+F90+F91+F92+F93)-(F87+F88)</f>
        <v>992100</v>
      </c>
      <c r="G94" s="43">
        <f>(G89+G90+G91+G92+G93)-(G87+G88)</f>
        <v>463900</v>
      </c>
      <c r="H94" s="97">
        <f>(H89+H90+H91+H92+H93)-(H87+H88)</f>
        <v>1456000</v>
      </c>
      <c r="I94" s="78"/>
    </row>
    <row r="95" spans="1:9" ht="15.75">
      <c r="A95" s="11">
        <v>36338</v>
      </c>
      <c r="B95" s="15" t="s">
        <v>31</v>
      </c>
      <c r="C95" s="12">
        <v>3221</v>
      </c>
      <c r="D95" s="12" t="s">
        <v>6</v>
      </c>
      <c r="E95" s="22" t="s">
        <v>14</v>
      </c>
      <c r="F95" s="80">
        <v>170000</v>
      </c>
      <c r="G95" s="72">
        <v>50000</v>
      </c>
      <c r="H95" s="103">
        <f>F95+G95</f>
        <v>220000</v>
      </c>
      <c r="I95" s="100"/>
    </row>
    <row r="96" spans="1:9" ht="15.75">
      <c r="A96" s="8"/>
      <c r="B96" s="14"/>
      <c r="C96" s="9">
        <v>3223</v>
      </c>
      <c r="D96" s="9" t="s">
        <v>6</v>
      </c>
      <c r="E96" s="21" t="s">
        <v>15</v>
      </c>
      <c r="F96" s="80">
        <v>70000</v>
      </c>
      <c r="G96" s="72">
        <v>-20000</v>
      </c>
      <c r="H96" s="103">
        <f aca="true" t="shared" si="4" ref="H96:H104">F96+G96</f>
        <v>50000</v>
      </c>
      <c r="I96" s="100"/>
    </row>
    <row r="97" spans="1:9" ht="15.75">
      <c r="A97" s="8"/>
      <c r="B97" s="14"/>
      <c r="C97" s="9">
        <v>3225</v>
      </c>
      <c r="D97" s="9" t="s">
        <v>6</v>
      </c>
      <c r="E97" s="22" t="s">
        <v>111</v>
      </c>
      <c r="F97" s="80">
        <v>30000</v>
      </c>
      <c r="G97" s="72">
        <v>-10000</v>
      </c>
      <c r="H97" s="103">
        <f t="shared" si="4"/>
        <v>20000</v>
      </c>
      <c r="I97" s="100"/>
    </row>
    <row r="98" spans="1:9" ht="15.75">
      <c r="A98" s="8"/>
      <c r="B98" s="14"/>
      <c r="C98" s="9">
        <v>3481</v>
      </c>
      <c r="D98" s="9" t="s">
        <v>6</v>
      </c>
      <c r="E98" s="21" t="s">
        <v>10</v>
      </c>
      <c r="F98" s="80">
        <v>0</v>
      </c>
      <c r="G98" s="72">
        <v>0</v>
      </c>
      <c r="H98" s="103">
        <f t="shared" si="4"/>
        <v>0</v>
      </c>
      <c r="I98" s="100"/>
    </row>
    <row r="99" spans="1:9" ht="15.75">
      <c r="A99" s="8"/>
      <c r="B99" s="14" t="s">
        <v>46</v>
      </c>
      <c r="C99" s="9">
        <v>3482</v>
      </c>
      <c r="D99" s="9" t="s">
        <v>6</v>
      </c>
      <c r="E99" s="21" t="s">
        <v>11</v>
      </c>
      <c r="F99" s="80">
        <v>150000</v>
      </c>
      <c r="G99" s="72">
        <v>0</v>
      </c>
      <c r="H99" s="103">
        <f t="shared" si="4"/>
        <v>150000</v>
      </c>
      <c r="I99" s="100"/>
    </row>
    <row r="100" spans="1:9" ht="15.75">
      <c r="A100" s="8"/>
      <c r="B100" s="14"/>
      <c r="C100" s="12">
        <v>4261</v>
      </c>
      <c r="D100" s="12" t="s">
        <v>7</v>
      </c>
      <c r="E100" s="22" t="s">
        <v>70</v>
      </c>
      <c r="F100" s="80">
        <v>400</v>
      </c>
      <c r="G100" s="72">
        <v>400</v>
      </c>
      <c r="H100" s="103">
        <f t="shared" si="4"/>
        <v>800</v>
      </c>
      <c r="I100" s="100"/>
    </row>
    <row r="101" spans="1:9" ht="15.75">
      <c r="A101" s="8"/>
      <c r="B101" s="14"/>
      <c r="C101" s="12">
        <v>4331</v>
      </c>
      <c r="D101" s="12" t="s">
        <v>7</v>
      </c>
      <c r="E101" s="22" t="s">
        <v>8</v>
      </c>
      <c r="F101" s="80">
        <v>0</v>
      </c>
      <c r="G101" s="72">
        <v>1700</v>
      </c>
      <c r="H101" s="103">
        <f t="shared" si="4"/>
        <v>1700</v>
      </c>
      <c r="I101" s="100"/>
    </row>
    <row r="102" spans="1:9" ht="15.75">
      <c r="A102" s="8"/>
      <c r="B102" s="14"/>
      <c r="C102" s="9">
        <v>4332</v>
      </c>
      <c r="D102" s="9" t="s">
        <v>7</v>
      </c>
      <c r="E102" s="21" t="s">
        <v>9</v>
      </c>
      <c r="F102" s="80">
        <v>4500000</v>
      </c>
      <c r="G102" s="75">
        <v>100000</v>
      </c>
      <c r="H102" s="103">
        <f t="shared" si="4"/>
        <v>4600000</v>
      </c>
      <c r="I102" s="100"/>
    </row>
    <row r="103" spans="1:9" ht="15.75">
      <c r="A103" s="8"/>
      <c r="B103" s="14"/>
      <c r="C103" s="9">
        <v>4431</v>
      </c>
      <c r="D103" s="9" t="s">
        <v>7</v>
      </c>
      <c r="E103" s="22" t="s">
        <v>71</v>
      </c>
      <c r="F103" s="80">
        <v>6000</v>
      </c>
      <c r="G103" s="72">
        <v>0</v>
      </c>
      <c r="H103" s="103">
        <f t="shared" si="4"/>
        <v>6000</v>
      </c>
      <c r="I103" s="100"/>
    </row>
    <row r="104" spans="1:9" ht="15.75">
      <c r="A104" s="8"/>
      <c r="B104" s="14"/>
      <c r="C104" s="9">
        <v>4452</v>
      </c>
      <c r="D104" s="9" t="s">
        <v>7</v>
      </c>
      <c r="E104" s="21" t="s">
        <v>16</v>
      </c>
      <c r="F104" s="80">
        <v>200000</v>
      </c>
      <c r="G104" s="115">
        <v>-100000</v>
      </c>
      <c r="H104" s="103">
        <f t="shared" si="4"/>
        <v>100000</v>
      </c>
      <c r="I104" s="100"/>
    </row>
    <row r="105" spans="1:9" ht="16.5" thickBot="1">
      <c r="A105" s="39"/>
      <c r="B105" s="40" t="s">
        <v>47</v>
      </c>
      <c r="C105" s="41"/>
      <c r="D105" s="41"/>
      <c r="E105" s="42"/>
      <c r="F105" s="43">
        <f>(F100+F101+F102+F103+F104)-(F95+F96+F97+F98+F99)</f>
        <v>4286400</v>
      </c>
      <c r="G105" s="43">
        <f>(G100+G101+G102+G103+G104)-(G95+G96+G97+G98+G99)</f>
        <v>-17900</v>
      </c>
      <c r="H105" s="97">
        <f>(H100+H101+H102+H103+H104)-(H95+H96+H97+H98+H99)</f>
        <v>4268500</v>
      </c>
      <c r="I105" s="78"/>
    </row>
    <row r="106" spans="1:9" ht="15.75">
      <c r="A106" s="45">
        <v>36339</v>
      </c>
      <c r="B106" s="46" t="s">
        <v>32</v>
      </c>
      <c r="C106" s="47">
        <v>4261</v>
      </c>
      <c r="D106" s="12" t="s">
        <v>7</v>
      </c>
      <c r="E106" s="22" t="s">
        <v>70</v>
      </c>
      <c r="F106" s="80">
        <v>100</v>
      </c>
      <c r="G106" s="72">
        <v>0</v>
      </c>
      <c r="H106" s="103">
        <f>F106+G106</f>
        <v>100</v>
      </c>
      <c r="I106" s="100"/>
    </row>
    <row r="107" spans="1:9" ht="15.75">
      <c r="A107" s="67"/>
      <c r="B107" s="68"/>
      <c r="C107" s="69">
        <v>4431</v>
      </c>
      <c r="D107" s="9" t="s">
        <v>7</v>
      </c>
      <c r="E107" s="22" t="s">
        <v>71</v>
      </c>
      <c r="F107" s="79">
        <v>400</v>
      </c>
      <c r="G107" s="72">
        <v>0</v>
      </c>
      <c r="H107" s="103">
        <f>F107+G107</f>
        <v>400</v>
      </c>
      <c r="I107" s="100"/>
    </row>
    <row r="108" spans="1:9" ht="16.5" thickBot="1">
      <c r="A108" s="39"/>
      <c r="B108" s="40" t="s">
        <v>47</v>
      </c>
      <c r="C108" s="41"/>
      <c r="D108" s="41"/>
      <c r="E108" s="42"/>
      <c r="F108" s="43">
        <f>SUM(F106:F107)</f>
        <v>500</v>
      </c>
      <c r="G108" s="43">
        <f>SUM(G106:G107)</f>
        <v>0</v>
      </c>
      <c r="H108" s="97">
        <f>SUM(H106:H107)</f>
        <v>500</v>
      </c>
      <c r="I108" s="78"/>
    </row>
    <row r="109" spans="1:9" ht="15.75">
      <c r="A109" s="11">
        <v>36341</v>
      </c>
      <c r="B109" s="15" t="s">
        <v>33</v>
      </c>
      <c r="C109" s="12">
        <v>3211</v>
      </c>
      <c r="D109" s="12" t="s">
        <v>6</v>
      </c>
      <c r="E109" s="22" t="s">
        <v>12</v>
      </c>
      <c r="F109" s="80">
        <v>15000</v>
      </c>
      <c r="G109" s="72">
        <v>1000</v>
      </c>
      <c r="H109" s="103">
        <f>F109+G109</f>
        <v>16000</v>
      </c>
      <c r="I109" s="100"/>
    </row>
    <row r="110" spans="1:9" ht="15.75">
      <c r="A110" s="8"/>
      <c r="B110" s="14"/>
      <c r="C110" s="9">
        <v>3213</v>
      </c>
      <c r="D110" s="9" t="s">
        <v>6</v>
      </c>
      <c r="E110" s="21" t="s">
        <v>13</v>
      </c>
      <c r="F110" s="80">
        <v>20000</v>
      </c>
      <c r="G110" s="72">
        <v>-4000</v>
      </c>
      <c r="H110" s="103">
        <f aca="true" t="shared" si="5" ref="H110:H121">F110+G110</f>
        <v>16000</v>
      </c>
      <c r="I110" s="100"/>
    </row>
    <row r="111" spans="1:9" ht="15.75">
      <c r="A111" s="8"/>
      <c r="B111" s="14"/>
      <c r="C111" s="9">
        <v>3215</v>
      </c>
      <c r="D111" s="9" t="s">
        <v>6</v>
      </c>
      <c r="E111" s="22" t="s">
        <v>110</v>
      </c>
      <c r="F111" s="80">
        <v>0</v>
      </c>
      <c r="G111" s="72">
        <v>1000</v>
      </c>
      <c r="H111" s="103">
        <f t="shared" si="5"/>
        <v>1000</v>
      </c>
      <c r="I111" s="100"/>
    </row>
    <row r="112" spans="1:9" ht="15.75">
      <c r="A112" s="8"/>
      <c r="B112" s="14"/>
      <c r="C112" s="9">
        <v>3221</v>
      </c>
      <c r="D112" s="9" t="s">
        <v>6</v>
      </c>
      <c r="E112" s="21" t="s">
        <v>14</v>
      </c>
      <c r="F112" s="80">
        <v>30000</v>
      </c>
      <c r="G112" s="72">
        <v>15000</v>
      </c>
      <c r="H112" s="103">
        <f t="shared" si="5"/>
        <v>45000</v>
      </c>
      <c r="I112" s="100"/>
    </row>
    <row r="113" spans="1:9" ht="15.75">
      <c r="A113" s="8"/>
      <c r="B113" s="14"/>
      <c r="C113" s="9">
        <v>3223</v>
      </c>
      <c r="D113" s="9" t="s">
        <v>6</v>
      </c>
      <c r="E113" s="21" t="s">
        <v>15</v>
      </c>
      <c r="F113" s="80">
        <v>50000</v>
      </c>
      <c r="G113" s="72">
        <v>-20000</v>
      </c>
      <c r="H113" s="103">
        <f t="shared" si="5"/>
        <v>30000</v>
      </c>
      <c r="I113" s="100"/>
    </row>
    <row r="114" spans="1:9" ht="15.75">
      <c r="A114" s="8"/>
      <c r="B114" s="14"/>
      <c r="C114" s="9">
        <v>3225</v>
      </c>
      <c r="D114" s="9" t="s">
        <v>6</v>
      </c>
      <c r="E114" s="22" t="s">
        <v>111</v>
      </c>
      <c r="F114" s="80">
        <v>0</v>
      </c>
      <c r="G114" s="72">
        <v>6000</v>
      </c>
      <c r="H114" s="103">
        <f t="shared" si="5"/>
        <v>6000</v>
      </c>
      <c r="I114" s="100"/>
    </row>
    <row r="115" spans="1:9" ht="15.75">
      <c r="A115" s="8"/>
      <c r="B115" s="14" t="s">
        <v>46</v>
      </c>
      <c r="C115" s="9">
        <v>3481</v>
      </c>
      <c r="D115" s="9" t="s">
        <v>6</v>
      </c>
      <c r="E115" s="21" t="s">
        <v>10</v>
      </c>
      <c r="F115" s="80">
        <v>0</v>
      </c>
      <c r="G115" s="72">
        <v>0</v>
      </c>
      <c r="H115" s="103">
        <f t="shared" si="5"/>
        <v>0</v>
      </c>
      <c r="I115" s="100"/>
    </row>
    <row r="116" spans="1:9" ht="15.75">
      <c r="A116" s="8"/>
      <c r="B116" s="14"/>
      <c r="C116" s="9">
        <v>3482</v>
      </c>
      <c r="D116" s="9" t="s">
        <v>6</v>
      </c>
      <c r="E116" s="21" t="s">
        <v>11</v>
      </c>
      <c r="F116" s="80">
        <v>50000</v>
      </c>
      <c r="G116" s="72">
        <v>-35000</v>
      </c>
      <c r="H116" s="103">
        <f t="shared" si="5"/>
        <v>15000</v>
      </c>
      <c r="I116" s="100"/>
    </row>
    <row r="117" spans="1:9" ht="15.75">
      <c r="A117" s="8"/>
      <c r="B117" s="14"/>
      <c r="C117" s="12">
        <v>4261</v>
      </c>
      <c r="D117" s="12" t="s">
        <v>7</v>
      </c>
      <c r="E117" s="22" t="s">
        <v>70</v>
      </c>
      <c r="F117" s="80">
        <v>200</v>
      </c>
      <c r="G117" s="72">
        <v>0</v>
      </c>
      <c r="H117" s="103">
        <f t="shared" si="5"/>
        <v>200</v>
      </c>
      <c r="I117" s="100"/>
    </row>
    <row r="118" spans="1:9" ht="15.75">
      <c r="A118" s="8"/>
      <c r="B118" s="14"/>
      <c r="C118" s="9">
        <v>4331</v>
      </c>
      <c r="D118" s="9" t="s">
        <v>7</v>
      </c>
      <c r="E118" s="21" t="s">
        <v>8</v>
      </c>
      <c r="F118" s="80">
        <v>190000</v>
      </c>
      <c r="G118" s="72">
        <v>-90000</v>
      </c>
      <c r="H118" s="103">
        <f t="shared" si="5"/>
        <v>100000</v>
      </c>
      <c r="I118" s="100"/>
    </row>
    <row r="119" spans="1:9" ht="15.75">
      <c r="A119" s="8"/>
      <c r="B119" s="14"/>
      <c r="C119" s="9">
        <v>4332</v>
      </c>
      <c r="D119" s="9" t="s">
        <v>7</v>
      </c>
      <c r="E119" s="21" t="s">
        <v>9</v>
      </c>
      <c r="F119" s="80">
        <v>950000</v>
      </c>
      <c r="G119" s="115">
        <v>-300000</v>
      </c>
      <c r="H119" s="103">
        <f t="shared" si="5"/>
        <v>650000</v>
      </c>
      <c r="I119" s="100"/>
    </row>
    <row r="120" spans="1:9" ht="15.75">
      <c r="A120" s="8"/>
      <c r="B120" s="14"/>
      <c r="C120" s="9">
        <v>4431</v>
      </c>
      <c r="D120" s="9" t="s">
        <v>7</v>
      </c>
      <c r="E120" s="22" t="s">
        <v>71</v>
      </c>
      <c r="F120" s="80">
        <v>1000</v>
      </c>
      <c r="G120" s="72">
        <v>0</v>
      </c>
      <c r="H120" s="103">
        <f t="shared" si="5"/>
        <v>1000</v>
      </c>
      <c r="I120" s="100"/>
    </row>
    <row r="121" spans="1:9" ht="15.75">
      <c r="A121" s="8"/>
      <c r="B121" s="14"/>
      <c r="C121" s="9">
        <v>4452</v>
      </c>
      <c r="D121" s="9" t="s">
        <v>7</v>
      </c>
      <c r="E121" s="21" t="s">
        <v>16</v>
      </c>
      <c r="F121" s="80">
        <v>50000</v>
      </c>
      <c r="G121" s="72">
        <v>-30000</v>
      </c>
      <c r="H121" s="103">
        <f t="shared" si="5"/>
        <v>20000</v>
      </c>
      <c r="I121" s="100"/>
    </row>
    <row r="122" spans="1:9" ht="16.5" thickBot="1">
      <c r="A122" s="39"/>
      <c r="B122" s="40" t="s">
        <v>47</v>
      </c>
      <c r="C122" s="41"/>
      <c r="D122" s="41"/>
      <c r="E122" s="42"/>
      <c r="F122" s="43">
        <f>(F117+F118+F119+F120+F121)-(F109+F110+F111+F112+F113+F114+F115+F116)</f>
        <v>1026200</v>
      </c>
      <c r="G122" s="43">
        <f>(G117+G118+G119+G120+G121)-(G109+G110+G111+G112+G113+G114+G115+G116)</f>
        <v>-384000</v>
      </c>
      <c r="H122" s="43">
        <f>(H117+H118+H119+H120+H121)-(H109+H110+H111+H112+H113+H114+H115+H116)</f>
        <v>642200</v>
      </c>
      <c r="I122" s="43"/>
    </row>
    <row r="123" spans="1:9" ht="15.75">
      <c r="A123" s="11">
        <v>36342</v>
      </c>
      <c r="B123" s="15" t="s">
        <v>34</v>
      </c>
      <c r="C123" s="12">
        <v>3211</v>
      </c>
      <c r="D123" s="12" t="s">
        <v>6</v>
      </c>
      <c r="E123" s="22" t="s">
        <v>12</v>
      </c>
      <c r="F123" s="80">
        <v>5000</v>
      </c>
      <c r="G123" s="72">
        <v>1000</v>
      </c>
      <c r="H123" s="103">
        <f>F123+G123</f>
        <v>6000</v>
      </c>
      <c r="I123" s="100"/>
    </row>
    <row r="124" spans="1:9" ht="15.75">
      <c r="A124" s="8"/>
      <c r="B124" s="14" t="s">
        <v>35</v>
      </c>
      <c r="C124" s="9">
        <v>3213</v>
      </c>
      <c r="D124" s="9" t="s">
        <v>6</v>
      </c>
      <c r="E124" s="21" t="s">
        <v>13</v>
      </c>
      <c r="F124" s="80">
        <v>2500</v>
      </c>
      <c r="G124" s="72">
        <v>-2500</v>
      </c>
      <c r="H124" s="103">
        <f aca="true" t="shared" si="6" ref="H124:H135">F124+G124</f>
        <v>0</v>
      </c>
      <c r="I124" s="100"/>
    </row>
    <row r="125" spans="1:9" ht="15.75">
      <c r="A125" s="8"/>
      <c r="B125" s="14" t="s">
        <v>36</v>
      </c>
      <c r="C125" s="9">
        <v>3215</v>
      </c>
      <c r="D125" s="9" t="s">
        <v>6</v>
      </c>
      <c r="E125" s="22" t="s">
        <v>110</v>
      </c>
      <c r="F125" s="80">
        <v>2000</v>
      </c>
      <c r="G125" s="72">
        <v>6000</v>
      </c>
      <c r="H125" s="103">
        <f t="shared" si="6"/>
        <v>8000</v>
      </c>
      <c r="I125" s="100"/>
    </row>
    <row r="126" spans="1:9" ht="15.75">
      <c r="A126" s="8"/>
      <c r="B126" s="14"/>
      <c r="C126" s="9">
        <v>3221</v>
      </c>
      <c r="D126" s="9" t="s">
        <v>6</v>
      </c>
      <c r="E126" s="21" t="s">
        <v>14</v>
      </c>
      <c r="F126" s="80">
        <v>5000</v>
      </c>
      <c r="G126" s="72">
        <v>5000</v>
      </c>
      <c r="H126" s="103">
        <f t="shared" si="6"/>
        <v>10000</v>
      </c>
      <c r="I126" s="100"/>
    </row>
    <row r="127" spans="1:9" ht="15.75">
      <c r="A127" s="8"/>
      <c r="B127" s="14"/>
      <c r="C127" s="9">
        <v>3223</v>
      </c>
      <c r="D127" s="9" t="s">
        <v>6</v>
      </c>
      <c r="E127" s="21" t="s">
        <v>15</v>
      </c>
      <c r="F127" s="80">
        <v>3000</v>
      </c>
      <c r="G127" s="72">
        <v>-3000</v>
      </c>
      <c r="H127" s="103">
        <f t="shared" si="6"/>
        <v>0</v>
      </c>
      <c r="I127" s="100"/>
    </row>
    <row r="128" spans="1:9" ht="15.75">
      <c r="A128" s="8"/>
      <c r="B128" s="14"/>
      <c r="C128" s="9">
        <v>3225</v>
      </c>
      <c r="D128" s="9" t="s">
        <v>6</v>
      </c>
      <c r="E128" s="22" t="s">
        <v>111</v>
      </c>
      <c r="F128" s="80">
        <v>0</v>
      </c>
      <c r="G128" s="72">
        <v>1000</v>
      </c>
      <c r="H128" s="103">
        <f t="shared" si="6"/>
        <v>1000</v>
      </c>
      <c r="I128" s="100"/>
    </row>
    <row r="129" spans="1:9" ht="15.75">
      <c r="A129" s="8"/>
      <c r="B129" s="14"/>
      <c r="C129" s="9">
        <v>3481</v>
      </c>
      <c r="D129" s="9" t="s">
        <v>6</v>
      </c>
      <c r="E129" s="21" t="s">
        <v>10</v>
      </c>
      <c r="F129" s="80">
        <v>1000</v>
      </c>
      <c r="G129" s="72">
        <v>-1000</v>
      </c>
      <c r="H129" s="103">
        <f t="shared" si="6"/>
        <v>0</v>
      </c>
      <c r="I129" s="100"/>
    </row>
    <row r="130" spans="1:9" ht="15.75">
      <c r="A130" s="8"/>
      <c r="B130" s="14" t="s">
        <v>46</v>
      </c>
      <c r="C130" s="9">
        <v>3482</v>
      </c>
      <c r="D130" s="9" t="s">
        <v>6</v>
      </c>
      <c r="E130" s="21" t="s">
        <v>11</v>
      </c>
      <c r="F130" s="80">
        <v>6500</v>
      </c>
      <c r="G130" s="72">
        <v>-6000</v>
      </c>
      <c r="H130" s="103">
        <f t="shared" si="6"/>
        <v>500</v>
      </c>
      <c r="I130" s="100"/>
    </row>
    <row r="131" spans="1:9" ht="15.75">
      <c r="A131" s="8"/>
      <c r="B131" s="14"/>
      <c r="C131" s="12">
        <v>4261</v>
      </c>
      <c r="D131" s="12" t="s">
        <v>7</v>
      </c>
      <c r="E131" s="22" t="s">
        <v>70</v>
      </c>
      <c r="F131" s="80">
        <v>200</v>
      </c>
      <c r="G131" s="72">
        <v>4000</v>
      </c>
      <c r="H131" s="103">
        <f t="shared" si="6"/>
        <v>4200</v>
      </c>
      <c r="I131" s="100"/>
    </row>
    <row r="132" spans="1:9" ht="15.75">
      <c r="A132" s="8"/>
      <c r="B132" s="14" t="s">
        <v>46</v>
      </c>
      <c r="C132" s="9">
        <v>4331</v>
      </c>
      <c r="D132" s="9" t="s">
        <v>7</v>
      </c>
      <c r="E132" s="21" t="s">
        <v>8</v>
      </c>
      <c r="F132" s="80">
        <v>70000</v>
      </c>
      <c r="G132" s="75">
        <v>130000</v>
      </c>
      <c r="H132" s="103">
        <f t="shared" si="6"/>
        <v>200000</v>
      </c>
      <c r="I132" s="100"/>
    </row>
    <row r="133" spans="1:9" ht="15.75">
      <c r="A133" s="8"/>
      <c r="B133" s="14"/>
      <c r="C133" s="9">
        <v>4332</v>
      </c>
      <c r="D133" s="9" t="s">
        <v>7</v>
      </c>
      <c r="E133" s="21" t="s">
        <v>9</v>
      </c>
      <c r="F133" s="80">
        <v>300000</v>
      </c>
      <c r="G133" s="75">
        <v>420000</v>
      </c>
      <c r="H133" s="103">
        <f t="shared" si="6"/>
        <v>720000</v>
      </c>
      <c r="I133" s="100"/>
    </row>
    <row r="134" spans="1:9" ht="15.75">
      <c r="A134" s="8"/>
      <c r="B134" s="14"/>
      <c r="C134" s="9">
        <v>4431</v>
      </c>
      <c r="D134" s="9" t="s">
        <v>7</v>
      </c>
      <c r="E134" s="22" t="s">
        <v>71</v>
      </c>
      <c r="F134" s="80">
        <v>1500</v>
      </c>
      <c r="G134" s="72">
        <v>1300</v>
      </c>
      <c r="H134" s="103">
        <f t="shared" si="6"/>
        <v>2800</v>
      </c>
      <c r="I134" s="100"/>
    </row>
    <row r="135" spans="1:9" ht="15.75">
      <c r="A135" s="8"/>
      <c r="B135" s="14"/>
      <c r="C135" s="9">
        <v>4452</v>
      </c>
      <c r="D135" s="9" t="s">
        <v>7</v>
      </c>
      <c r="E135" s="21" t="s">
        <v>16</v>
      </c>
      <c r="F135" s="80">
        <v>1500</v>
      </c>
      <c r="G135" s="72">
        <v>1000</v>
      </c>
      <c r="H135" s="103">
        <f t="shared" si="6"/>
        <v>2500</v>
      </c>
      <c r="I135" s="100"/>
    </row>
    <row r="136" spans="1:9" ht="16.5" thickBot="1">
      <c r="A136" s="39"/>
      <c r="B136" s="40" t="s">
        <v>47</v>
      </c>
      <c r="C136" s="41"/>
      <c r="D136" s="41"/>
      <c r="E136" s="42"/>
      <c r="F136" s="97">
        <f>(F131+F132+F133+F134+F135)-(F123+F124+F125+F126+F127+F128+F129+F130)</f>
        <v>348200</v>
      </c>
      <c r="G136" s="97">
        <f>(G131+G132+G133+G134+G135)-(G123+G124+G125+G126+G127+G128+G129+G130)</f>
        <v>555800</v>
      </c>
      <c r="H136" s="97">
        <f>(H131+H132+H133+H134+H135)-(H123+H124+H125+H126+H127+H128+H129+H130)</f>
        <v>904000</v>
      </c>
      <c r="I136" s="97"/>
    </row>
    <row r="137" spans="1:9" ht="15.75">
      <c r="A137" s="11">
        <v>36343</v>
      </c>
      <c r="B137" s="15" t="s">
        <v>37</v>
      </c>
      <c r="C137" s="12">
        <v>3221</v>
      </c>
      <c r="D137" s="12" t="s">
        <v>6</v>
      </c>
      <c r="E137" s="22" t="s">
        <v>14</v>
      </c>
      <c r="F137" s="80">
        <v>20000</v>
      </c>
      <c r="G137" s="72">
        <v>5000</v>
      </c>
      <c r="H137" s="103">
        <f>F137+G137</f>
        <v>25000</v>
      </c>
      <c r="I137" s="100"/>
    </row>
    <row r="138" spans="1:9" ht="15.75">
      <c r="A138" s="8"/>
      <c r="B138" s="14" t="s">
        <v>38</v>
      </c>
      <c r="C138" s="9">
        <v>3223</v>
      </c>
      <c r="D138" s="9" t="s">
        <v>6</v>
      </c>
      <c r="E138" s="21" t="s">
        <v>15</v>
      </c>
      <c r="F138" s="80">
        <v>10000</v>
      </c>
      <c r="G138" s="72">
        <v>-9000</v>
      </c>
      <c r="H138" s="103">
        <f aca="true" t="shared" si="7" ref="H138:H146">F138+G138</f>
        <v>1000</v>
      </c>
      <c r="I138" s="100"/>
    </row>
    <row r="139" spans="1:9" ht="15.75">
      <c r="A139" s="8"/>
      <c r="B139" s="14" t="s">
        <v>39</v>
      </c>
      <c r="C139" s="9">
        <v>3224</v>
      </c>
      <c r="D139" s="9" t="s">
        <v>6</v>
      </c>
      <c r="E139" s="21" t="s">
        <v>112</v>
      </c>
      <c r="F139" s="80">
        <v>0</v>
      </c>
      <c r="G139" s="72">
        <v>0</v>
      </c>
      <c r="H139" s="103">
        <f t="shared" si="7"/>
        <v>0</v>
      </c>
      <c r="I139" s="100"/>
    </row>
    <row r="140" spans="1:9" ht="15.75">
      <c r="A140" s="8"/>
      <c r="B140" s="14"/>
      <c r="C140" s="9">
        <v>3225</v>
      </c>
      <c r="D140" s="9" t="s">
        <v>6</v>
      </c>
      <c r="E140" s="21" t="s">
        <v>111</v>
      </c>
      <c r="F140" s="80">
        <v>1000</v>
      </c>
      <c r="G140" s="72">
        <v>1000</v>
      </c>
      <c r="H140" s="103">
        <f t="shared" si="7"/>
        <v>2000</v>
      </c>
      <c r="I140" s="100"/>
    </row>
    <row r="141" spans="1:9" ht="15.75">
      <c r="A141" s="8"/>
      <c r="B141" s="14"/>
      <c r="C141" s="9">
        <v>3481</v>
      </c>
      <c r="D141" s="9" t="s">
        <v>6</v>
      </c>
      <c r="E141" s="21" t="s">
        <v>10</v>
      </c>
      <c r="F141" s="80">
        <v>0</v>
      </c>
      <c r="G141" s="72">
        <v>0</v>
      </c>
      <c r="H141" s="103">
        <f t="shared" si="7"/>
        <v>0</v>
      </c>
      <c r="I141" s="100"/>
    </row>
    <row r="142" spans="1:9" ht="15.75">
      <c r="A142" s="8"/>
      <c r="B142" s="16"/>
      <c r="C142" s="9">
        <v>3482</v>
      </c>
      <c r="D142" s="9" t="s">
        <v>6</v>
      </c>
      <c r="E142" s="21" t="s">
        <v>11</v>
      </c>
      <c r="F142" s="80">
        <v>1000</v>
      </c>
      <c r="G142" s="72">
        <v>0</v>
      </c>
      <c r="H142" s="103">
        <f t="shared" si="7"/>
        <v>1000</v>
      </c>
      <c r="I142" s="100"/>
    </row>
    <row r="143" spans="1:9" ht="15.75">
      <c r="A143" s="8"/>
      <c r="B143" s="14"/>
      <c r="C143" s="12">
        <v>4261</v>
      </c>
      <c r="D143" s="12" t="s">
        <v>7</v>
      </c>
      <c r="E143" s="22" t="s">
        <v>70</v>
      </c>
      <c r="F143" s="80">
        <v>200</v>
      </c>
      <c r="G143" s="72">
        <v>0</v>
      </c>
      <c r="H143" s="103">
        <f t="shared" si="7"/>
        <v>200</v>
      </c>
      <c r="I143" s="100"/>
    </row>
    <row r="144" spans="1:9" ht="15.75">
      <c r="A144" s="8"/>
      <c r="B144" s="14"/>
      <c r="C144" s="9">
        <v>4332</v>
      </c>
      <c r="D144" s="9" t="s">
        <v>7</v>
      </c>
      <c r="E144" s="21" t="s">
        <v>9</v>
      </c>
      <c r="F144" s="80">
        <v>550000</v>
      </c>
      <c r="G144" s="75">
        <v>170000</v>
      </c>
      <c r="H144" s="103">
        <f t="shared" si="7"/>
        <v>720000</v>
      </c>
      <c r="I144" s="100"/>
    </row>
    <row r="145" spans="1:9" ht="15.75">
      <c r="A145" s="8"/>
      <c r="B145" s="14"/>
      <c r="C145" s="9">
        <v>4431</v>
      </c>
      <c r="D145" s="9" t="s">
        <v>7</v>
      </c>
      <c r="E145" s="22" t="s">
        <v>71</v>
      </c>
      <c r="F145" s="80">
        <v>1000</v>
      </c>
      <c r="G145" s="72">
        <v>0</v>
      </c>
      <c r="H145" s="103">
        <f t="shared" si="7"/>
        <v>1000</v>
      </c>
      <c r="I145" s="100"/>
    </row>
    <row r="146" spans="1:9" ht="15.75">
      <c r="A146" s="8"/>
      <c r="B146" s="14"/>
      <c r="C146" s="9">
        <v>4452</v>
      </c>
      <c r="D146" s="9" t="s">
        <v>7</v>
      </c>
      <c r="E146" s="21" t="s">
        <v>16</v>
      </c>
      <c r="F146" s="80">
        <v>1000</v>
      </c>
      <c r="G146" s="72">
        <v>0</v>
      </c>
      <c r="H146" s="103">
        <f t="shared" si="7"/>
        <v>1000</v>
      </c>
      <c r="I146" s="100"/>
    </row>
    <row r="147" spans="1:9" ht="16.5" thickBot="1">
      <c r="A147" s="39"/>
      <c r="B147" s="40" t="s">
        <v>47</v>
      </c>
      <c r="C147" s="41"/>
      <c r="D147" s="41"/>
      <c r="E147" s="42"/>
      <c r="F147" s="43">
        <f>(F143+F144+F145+F146)-(F137+F138+F139+F140+F141+F142)</f>
        <v>520200</v>
      </c>
      <c r="G147" s="43">
        <f>(G143+G144+G145+G146)-(G137+G138+G139+G140+G141+G142)</f>
        <v>173000</v>
      </c>
      <c r="H147" s="97">
        <f>(H143+H144+H145+H146)-(H137+H138+H139+H140+H141+H142)</f>
        <v>693200</v>
      </c>
      <c r="I147" s="78"/>
    </row>
    <row r="148" spans="1:9" ht="15.75">
      <c r="A148" s="52">
        <v>36351</v>
      </c>
      <c r="B148" s="53" t="s">
        <v>79</v>
      </c>
      <c r="C148" s="12">
        <v>4261</v>
      </c>
      <c r="D148" s="12" t="s">
        <v>7</v>
      </c>
      <c r="E148" s="22" t="s">
        <v>70</v>
      </c>
      <c r="F148" s="80">
        <v>400</v>
      </c>
      <c r="G148" s="72">
        <v>0</v>
      </c>
      <c r="H148" s="103">
        <f>F148+G148</f>
        <v>400</v>
      </c>
      <c r="I148" s="100"/>
    </row>
    <row r="149" spans="1:9" ht="15.75">
      <c r="A149" s="11"/>
      <c r="B149" s="15" t="s">
        <v>80</v>
      </c>
      <c r="C149" s="9">
        <v>4431</v>
      </c>
      <c r="D149" s="9" t="s">
        <v>7</v>
      </c>
      <c r="E149" s="22" t="s">
        <v>71</v>
      </c>
      <c r="F149" s="79">
        <v>3200</v>
      </c>
      <c r="G149" s="72">
        <v>0</v>
      </c>
      <c r="H149" s="103">
        <f>F149+G149</f>
        <v>3200</v>
      </c>
      <c r="I149" s="100"/>
    </row>
    <row r="150" spans="1:9" ht="16.5" thickBot="1">
      <c r="A150" s="39"/>
      <c r="B150" s="40" t="s">
        <v>47</v>
      </c>
      <c r="C150" s="41"/>
      <c r="D150" s="41"/>
      <c r="E150" s="42"/>
      <c r="F150" s="43">
        <f>SUM(F148:F149)</f>
        <v>3600</v>
      </c>
      <c r="G150" s="43">
        <f>SUM(G148:G149)</f>
        <v>0</v>
      </c>
      <c r="H150" s="97">
        <f>SUM(H148:H149)</f>
        <v>3600</v>
      </c>
      <c r="I150" s="78"/>
    </row>
    <row r="151" spans="1:9" ht="15.75">
      <c r="A151" s="45">
        <v>36353</v>
      </c>
      <c r="B151" s="46" t="s">
        <v>81</v>
      </c>
      <c r="C151" s="12">
        <v>4261</v>
      </c>
      <c r="D151" s="12" t="s">
        <v>7</v>
      </c>
      <c r="E151" s="22" t="s">
        <v>70</v>
      </c>
      <c r="F151" s="80">
        <v>500</v>
      </c>
      <c r="G151" s="72">
        <v>0</v>
      </c>
      <c r="H151" s="103">
        <f>F151+G151</f>
        <v>500</v>
      </c>
      <c r="I151" s="100"/>
    </row>
    <row r="152" spans="1:9" ht="15.75">
      <c r="A152" s="67"/>
      <c r="B152" s="68" t="s">
        <v>82</v>
      </c>
      <c r="C152" s="9">
        <v>4431</v>
      </c>
      <c r="D152" s="9" t="s">
        <v>7</v>
      </c>
      <c r="E152" s="22" t="s">
        <v>71</v>
      </c>
      <c r="F152" s="79">
        <v>3500</v>
      </c>
      <c r="G152" s="72">
        <v>0</v>
      </c>
      <c r="H152" s="103">
        <f>F152+G152</f>
        <v>3500</v>
      </c>
      <c r="I152" s="100"/>
    </row>
    <row r="153" spans="1:9" ht="16.5" thickBot="1">
      <c r="A153" s="39"/>
      <c r="B153" s="40" t="s">
        <v>47</v>
      </c>
      <c r="C153" s="41"/>
      <c r="D153" s="41"/>
      <c r="E153" s="42"/>
      <c r="F153" s="43">
        <f>SUM(F151:F152)</f>
        <v>4000</v>
      </c>
      <c r="G153" s="43">
        <f>SUM(G151:G152)</f>
        <v>0</v>
      </c>
      <c r="H153" s="97">
        <f>SUM(H151:H152)</f>
        <v>4000</v>
      </c>
      <c r="I153" s="109">
        <f>G59+G65+G67+G71+G75+G80+G86+G94+G105+G108+G122+G136+G147+G150+G153</f>
        <v>1033000</v>
      </c>
    </row>
    <row r="154" spans="1:9" ht="15.75">
      <c r="A154" s="52">
        <v>36410</v>
      </c>
      <c r="B154" s="53" t="s">
        <v>40</v>
      </c>
      <c r="C154" s="54">
        <v>3311</v>
      </c>
      <c r="D154" s="54" t="s">
        <v>6</v>
      </c>
      <c r="E154" s="55" t="s">
        <v>17</v>
      </c>
      <c r="F154" s="80">
        <v>2500</v>
      </c>
      <c r="G154" s="72">
        <v>-2400</v>
      </c>
      <c r="H154" s="103">
        <f>F154+G154</f>
        <v>100</v>
      </c>
      <c r="I154" s="100"/>
    </row>
    <row r="155" spans="1:9" ht="15.75">
      <c r="A155" s="8"/>
      <c r="B155" s="14"/>
      <c r="C155" s="12">
        <v>4261</v>
      </c>
      <c r="D155" s="12" t="s">
        <v>7</v>
      </c>
      <c r="E155" s="22" t="s">
        <v>70</v>
      </c>
      <c r="F155" s="80">
        <v>200</v>
      </c>
      <c r="G155" s="72">
        <v>0</v>
      </c>
      <c r="H155" s="103">
        <f>F155+G155</f>
        <v>200</v>
      </c>
      <c r="I155" s="100"/>
    </row>
    <row r="156" spans="1:9" ht="15.75">
      <c r="A156" s="8"/>
      <c r="B156" s="14"/>
      <c r="C156" s="12">
        <v>4431</v>
      </c>
      <c r="D156" s="12" t="s">
        <v>7</v>
      </c>
      <c r="E156" s="22" t="s">
        <v>71</v>
      </c>
      <c r="F156" s="80">
        <v>600</v>
      </c>
      <c r="G156" s="72">
        <v>0</v>
      </c>
      <c r="H156" s="103">
        <f>F156+G156</f>
        <v>600</v>
      </c>
      <c r="I156" s="100"/>
    </row>
    <row r="157" spans="1:9" ht="16.5" thickBot="1">
      <c r="A157" s="39"/>
      <c r="B157" s="40" t="s">
        <v>47</v>
      </c>
      <c r="C157" s="41"/>
      <c r="D157" s="41"/>
      <c r="E157" s="42"/>
      <c r="F157" s="43">
        <f>F156+F155-F154</f>
        <v>-1700</v>
      </c>
      <c r="G157" s="43">
        <f>G156+G155-G154</f>
        <v>2400</v>
      </c>
      <c r="H157" s="97">
        <f>H156+H155-H154</f>
        <v>700</v>
      </c>
      <c r="I157" s="78"/>
    </row>
    <row r="158" spans="1:9" ht="15.75">
      <c r="A158" s="11">
        <v>36420</v>
      </c>
      <c r="B158" s="15" t="s">
        <v>41</v>
      </c>
      <c r="C158" s="12">
        <v>3211</v>
      </c>
      <c r="D158" s="12" t="s">
        <v>6</v>
      </c>
      <c r="E158" s="22" t="s">
        <v>12</v>
      </c>
      <c r="F158" s="80">
        <v>50000</v>
      </c>
      <c r="G158" s="72">
        <v>-10000</v>
      </c>
      <c r="H158" s="103">
        <f>F158+G158</f>
        <v>40000</v>
      </c>
      <c r="I158" s="100"/>
    </row>
    <row r="159" spans="1:9" ht="15.75">
      <c r="A159" s="8"/>
      <c r="B159" s="14"/>
      <c r="C159" s="9">
        <v>3213</v>
      </c>
      <c r="D159" s="9" t="s">
        <v>6</v>
      </c>
      <c r="E159" s="21" t="s">
        <v>13</v>
      </c>
      <c r="F159" s="80">
        <v>75000</v>
      </c>
      <c r="G159" s="72">
        <v>-15000</v>
      </c>
      <c r="H159" s="103">
        <f aca="true" t="shared" si="8" ref="H159:H167">F159+G159</f>
        <v>60000</v>
      </c>
      <c r="I159" s="100"/>
    </row>
    <row r="160" spans="1:9" ht="15.75">
      <c r="A160" s="8"/>
      <c r="B160" s="14"/>
      <c r="C160" s="9">
        <v>3214</v>
      </c>
      <c r="D160" s="9" t="s">
        <v>6</v>
      </c>
      <c r="E160" s="21" t="s">
        <v>113</v>
      </c>
      <c r="F160" s="80">
        <v>0</v>
      </c>
      <c r="G160" s="72">
        <v>500</v>
      </c>
      <c r="H160" s="103">
        <f t="shared" si="8"/>
        <v>500</v>
      </c>
      <c r="I160" s="100"/>
    </row>
    <row r="161" spans="1:9" ht="15.75">
      <c r="A161" s="8"/>
      <c r="B161" s="14"/>
      <c r="C161" s="9">
        <v>3215</v>
      </c>
      <c r="D161" s="9" t="s">
        <v>6</v>
      </c>
      <c r="E161" s="21" t="s">
        <v>110</v>
      </c>
      <c r="F161" s="80">
        <v>6500</v>
      </c>
      <c r="G161" s="72">
        <v>8500</v>
      </c>
      <c r="H161" s="103">
        <f t="shared" si="8"/>
        <v>15000</v>
      </c>
      <c r="I161" s="100"/>
    </row>
    <row r="162" spans="1:9" ht="15.75">
      <c r="A162" s="8"/>
      <c r="B162" s="14"/>
      <c r="C162" s="9">
        <v>3481</v>
      </c>
      <c r="D162" s="9" t="s">
        <v>6</v>
      </c>
      <c r="E162" s="21" t="s">
        <v>10</v>
      </c>
      <c r="F162" s="80">
        <v>7000</v>
      </c>
      <c r="G162" s="72">
        <v>-7000</v>
      </c>
      <c r="H162" s="103">
        <f t="shared" si="8"/>
        <v>0</v>
      </c>
      <c r="I162" s="100"/>
    </row>
    <row r="163" spans="1:9" ht="15.75">
      <c r="A163" s="8"/>
      <c r="B163" s="14"/>
      <c r="C163" s="9">
        <v>3482</v>
      </c>
      <c r="D163" s="9" t="s">
        <v>6</v>
      </c>
      <c r="E163" s="21" t="s">
        <v>11</v>
      </c>
      <c r="F163" s="80">
        <v>500000</v>
      </c>
      <c r="G163" s="72">
        <v>0</v>
      </c>
      <c r="H163" s="103">
        <f t="shared" si="8"/>
        <v>500000</v>
      </c>
      <c r="I163" s="100"/>
    </row>
    <row r="164" spans="1:9" ht="15.75">
      <c r="A164" s="8"/>
      <c r="B164" s="14"/>
      <c r="C164" s="9">
        <v>4261</v>
      </c>
      <c r="D164" s="9" t="s">
        <v>7</v>
      </c>
      <c r="E164" s="22" t="s">
        <v>70</v>
      </c>
      <c r="F164" s="80">
        <v>2000</v>
      </c>
      <c r="G164" s="72">
        <v>8000</v>
      </c>
      <c r="H164" s="103">
        <f t="shared" si="8"/>
        <v>10000</v>
      </c>
      <c r="I164" s="100"/>
    </row>
    <row r="165" spans="1:9" ht="15.75">
      <c r="A165" s="8"/>
      <c r="B165" s="14"/>
      <c r="C165" s="9">
        <v>4331</v>
      </c>
      <c r="D165" s="9" t="s">
        <v>7</v>
      </c>
      <c r="E165" s="21" t="s">
        <v>8</v>
      </c>
      <c r="F165" s="80">
        <v>1800000</v>
      </c>
      <c r="G165" s="115">
        <v>-350000</v>
      </c>
      <c r="H165" s="103">
        <f t="shared" si="8"/>
        <v>1450000</v>
      </c>
      <c r="I165" s="100"/>
    </row>
    <row r="166" spans="1:9" ht="15.75">
      <c r="A166" s="8"/>
      <c r="B166" s="14"/>
      <c r="C166" s="9">
        <v>4431</v>
      </c>
      <c r="D166" s="9" t="s">
        <v>7</v>
      </c>
      <c r="E166" s="22" t="s">
        <v>71</v>
      </c>
      <c r="F166" s="80">
        <v>6000</v>
      </c>
      <c r="G166" s="72">
        <v>0</v>
      </c>
      <c r="H166" s="103">
        <f t="shared" si="8"/>
        <v>6000</v>
      </c>
      <c r="I166" s="100"/>
    </row>
    <row r="167" spans="1:9" ht="15.75">
      <c r="A167" s="8"/>
      <c r="B167" s="14"/>
      <c r="C167" s="9">
        <v>4452</v>
      </c>
      <c r="D167" s="9" t="s">
        <v>7</v>
      </c>
      <c r="E167" s="21" t="s">
        <v>16</v>
      </c>
      <c r="F167" s="80">
        <v>250000</v>
      </c>
      <c r="G167" s="72">
        <v>-50000</v>
      </c>
      <c r="H167" s="103">
        <f t="shared" si="8"/>
        <v>200000</v>
      </c>
      <c r="I167" s="100"/>
    </row>
    <row r="168" spans="1:9" ht="16.5" thickBot="1">
      <c r="A168" s="39"/>
      <c r="B168" s="40" t="s">
        <v>47</v>
      </c>
      <c r="C168" s="41"/>
      <c r="D168" s="41"/>
      <c r="E168" s="42"/>
      <c r="F168" s="43">
        <f>(F164+F165+F166+F167)-(F158+F159+F160+F161+F162+F163)</f>
        <v>1419500</v>
      </c>
      <c r="G168" s="43">
        <f>(G164+G165+G166+G167)-(G158+G159+G160+G161+G162+G163)</f>
        <v>-369000</v>
      </c>
      <c r="H168" s="97">
        <f>(H164+H165+H166+H167)-(H158+H159+H160+H161+H162+H163)</f>
        <v>1050500</v>
      </c>
      <c r="I168" s="109">
        <f>G157+G168</f>
        <v>-366600</v>
      </c>
    </row>
    <row r="169" spans="1:9" ht="15.75">
      <c r="A169" s="11">
        <v>36510</v>
      </c>
      <c r="B169" s="15" t="s">
        <v>62</v>
      </c>
      <c r="C169" s="12">
        <v>3147</v>
      </c>
      <c r="D169" s="12" t="s">
        <v>6</v>
      </c>
      <c r="E169" s="22" t="s">
        <v>64</v>
      </c>
      <c r="F169" s="80">
        <v>100</v>
      </c>
      <c r="G169" s="72">
        <v>0</v>
      </c>
      <c r="H169" s="103">
        <f>F169+G169</f>
        <v>100</v>
      </c>
      <c r="I169" s="100"/>
    </row>
    <row r="170" spans="1:9" ht="15.75">
      <c r="A170" s="8"/>
      <c r="B170" s="14" t="s">
        <v>63</v>
      </c>
      <c r="C170" s="9">
        <v>3311</v>
      </c>
      <c r="D170" s="9" t="s">
        <v>6</v>
      </c>
      <c r="E170" s="21" t="s">
        <v>65</v>
      </c>
      <c r="F170" s="80">
        <v>100</v>
      </c>
      <c r="G170" s="72">
        <v>0</v>
      </c>
      <c r="H170" s="103">
        <f aca="true" t="shared" si="9" ref="H170:H176">F170+G170</f>
        <v>100</v>
      </c>
      <c r="I170" s="100"/>
    </row>
    <row r="171" spans="1:9" ht="15.75">
      <c r="A171" s="8"/>
      <c r="B171" s="14"/>
      <c r="C171" s="9">
        <v>3482</v>
      </c>
      <c r="D171" s="9" t="s">
        <v>6</v>
      </c>
      <c r="E171" s="21" t="s">
        <v>66</v>
      </c>
      <c r="F171" s="80">
        <v>100</v>
      </c>
      <c r="G171" s="72">
        <v>0</v>
      </c>
      <c r="H171" s="103">
        <f t="shared" si="9"/>
        <v>100</v>
      </c>
      <c r="I171" s="100"/>
    </row>
    <row r="172" spans="1:9" ht="15.75">
      <c r="A172" s="8"/>
      <c r="B172" s="14"/>
      <c r="C172" s="9">
        <v>3561</v>
      </c>
      <c r="D172" s="9" t="s">
        <v>6</v>
      </c>
      <c r="E172" s="21" t="s">
        <v>68</v>
      </c>
      <c r="F172" s="80">
        <v>400</v>
      </c>
      <c r="G172" s="72">
        <v>0</v>
      </c>
      <c r="H172" s="103">
        <f t="shared" si="9"/>
        <v>400</v>
      </c>
      <c r="I172" s="100"/>
    </row>
    <row r="173" spans="1:9" ht="15.75">
      <c r="A173" s="8"/>
      <c r="B173" s="14"/>
      <c r="C173" s="9">
        <v>3591</v>
      </c>
      <c r="D173" s="9" t="s">
        <v>6</v>
      </c>
      <c r="E173" s="21" t="s">
        <v>67</v>
      </c>
      <c r="F173" s="80">
        <v>100</v>
      </c>
      <c r="G173" s="72">
        <v>0</v>
      </c>
      <c r="H173" s="103">
        <f t="shared" si="9"/>
        <v>100</v>
      </c>
      <c r="I173" s="100"/>
    </row>
    <row r="174" spans="1:9" ht="15.75">
      <c r="A174" s="8"/>
      <c r="B174" s="14" t="s">
        <v>46</v>
      </c>
      <c r="C174" s="9">
        <v>4261</v>
      </c>
      <c r="D174" s="9" t="s">
        <v>7</v>
      </c>
      <c r="E174" s="22" t="s">
        <v>70</v>
      </c>
      <c r="F174" s="80">
        <v>1400</v>
      </c>
      <c r="G174" s="72">
        <v>2000</v>
      </c>
      <c r="H174" s="103">
        <f t="shared" si="9"/>
        <v>3400</v>
      </c>
      <c r="I174" s="100"/>
    </row>
    <row r="175" spans="1:9" ht="15.75">
      <c r="A175" s="8"/>
      <c r="B175" s="14" t="s">
        <v>46</v>
      </c>
      <c r="C175" s="9">
        <v>4429</v>
      </c>
      <c r="D175" s="9" t="s">
        <v>7</v>
      </c>
      <c r="E175" s="21" t="s">
        <v>69</v>
      </c>
      <c r="F175" s="80">
        <v>2500</v>
      </c>
      <c r="G175" s="72">
        <v>-2000</v>
      </c>
      <c r="H175" s="103">
        <f t="shared" si="9"/>
        <v>500</v>
      </c>
      <c r="I175" s="100"/>
    </row>
    <row r="176" spans="1:9" ht="15.75">
      <c r="A176" s="8"/>
      <c r="B176" s="14"/>
      <c r="C176" s="9">
        <v>4431</v>
      </c>
      <c r="D176" s="9" t="s">
        <v>7</v>
      </c>
      <c r="E176" s="22" t="s">
        <v>71</v>
      </c>
      <c r="F176" s="80">
        <v>8500</v>
      </c>
      <c r="G176" s="72">
        <v>-3000</v>
      </c>
      <c r="H176" s="103">
        <f t="shared" si="9"/>
        <v>5500</v>
      </c>
      <c r="I176" s="100"/>
    </row>
    <row r="177" spans="1:9" ht="16.5" thickBot="1">
      <c r="A177" s="39"/>
      <c r="B177" s="40" t="s">
        <v>47</v>
      </c>
      <c r="C177" s="41"/>
      <c r="D177" s="41"/>
      <c r="E177" s="42"/>
      <c r="F177" s="43">
        <f>(F174+F175+F176)-(F169+F170+F171+F173+F172)</f>
        <v>11600</v>
      </c>
      <c r="G177" s="43">
        <f>(G174+G175+G176)-(G169+G170+G171+G173+G172)</f>
        <v>-3000</v>
      </c>
      <c r="H177" s="97">
        <f>(H174+H175+H176)-(H169+H170+H171+H173+H172)</f>
        <v>8600</v>
      </c>
      <c r="I177" s="78"/>
    </row>
    <row r="178" spans="1:9" ht="15.75">
      <c r="A178" s="45">
        <v>36511</v>
      </c>
      <c r="B178" s="46" t="s">
        <v>42</v>
      </c>
      <c r="C178" s="47"/>
      <c r="D178" s="47"/>
      <c r="E178" s="116" t="s">
        <v>43</v>
      </c>
      <c r="F178" s="80">
        <v>0</v>
      </c>
      <c r="G178" s="72">
        <v>0</v>
      </c>
      <c r="H178" s="103">
        <f>F178+G178</f>
        <v>0</v>
      </c>
      <c r="I178" s="100"/>
    </row>
    <row r="179" spans="1:9" ht="16.5" thickBot="1">
      <c r="A179" s="39"/>
      <c r="B179" s="40" t="s">
        <v>47</v>
      </c>
      <c r="C179" s="41"/>
      <c r="D179" s="41"/>
      <c r="E179" s="42"/>
      <c r="F179" s="43">
        <f>SUM(F178)</f>
        <v>0</v>
      </c>
      <c r="G179" s="43">
        <f>SUM(G178)</f>
        <v>0</v>
      </c>
      <c r="H179" s="97">
        <f>SUM(H178)</f>
        <v>0</v>
      </c>
      <c r="I179" s="78"/>
    </row>
    <row r="180" spans="1:9" ht="15.75">
      <c r="A180" s="11">
        <v>36512</v>
      </c>
      <c r="B180" s="15" t="s">
        <v>44</v>
      </c>
      <c r="C180" s="12">
        <v>3211</v>
      </c>
      <c r="D180" s="12" t="s">
        <v>6</v>
      </c>
      <c r="E180" s="22" t="s">
        <v>12</v>
      </c>
      <c r="F180" s="80">
        <v>20000</v>
      </c>
      <c r="G180" s="72">
        <v>25000</v>
      </c>
      <c r="H180" s="103">
        <f>F180+G180</f>
        <v>45000</v>
      </c>
      <c r="I180" s="100"/>
    </row>
    <row r="181" spans="1:9" ht="15.75">
      <c r="A181" s="11"/>
      <c r="B181" s="15"/>
      <c r="C181" s="12">
        <v>3215</v>
      </c>
      <c r="D181" s="12" t="s">
        <v>6</v>
      </c>
      <c r="E181" s="21" t="s">
        <v>110</v>
      </c>
      <c r="F181" s="80">
        <v>3000</v>
      </c>
      <c r="G181" s="72">
        <v>1500</v>
      </c>
      <c r="H181" s="103">
        <f>F181+G181</f>
        <v>4500</v>
      </c>
      <c r="I181" s="100"/>
    </row>
    <row r="182" spans="1:9" ht="15.75">
      <c r="A182" s="11"/>
      <c r="B182" s="15"/>
      <c r="C182" s="12">
        <v>3221</v>
      </c>
      <c r="D182" s="12" t="s">
        <v>6</v>
      </c>
      <c r="E182" s="22" t="s">
        <v>14</v>
      </c>
      <c r="F182" s="80">
        <v>0</v>
      </c>
      <c r="G182" s="72">
        <v>3000</v>
      </c>
      <c r="H182" s="103">
        <f>F182+G182</f>
        <v>3000</v>
      </c>
      <c r="I182" s="100"/>
    </row>
    <row r="183" spans="1:9" ht="15.75">
      <c r="A183" s="11"/>
      <c r="B183" s="15"/>
      <c r="C183" s="12">
        <v>4331</v>
      </c>
      <c r="D183" s="12" t="s">
        <v>7</v>
      </c>
      <c r="E183" s="21" t="s">
        <v>8</v>
      </c>
      <c r="F183" s="80">
        <v>500000</v>
      </c>
      <c r="G183" s="115">
        <v>-240000</v>
      </c>
      <c r="H183" s="103">
        <f>F183+G183</f>
        <v>260000</v>
      </c>
      <c r="I183" s="100"/>
    </row>
    <row r="184" spans="1:9" ht="15.75">
      <c r="A184" s="11"/>
      <c r="B184" s="15"/>
      <c r="C184" s="12">
        <v>4332</v>
      </c>
      <c r="D184" s="12" t="s">
        <v>7</v>
      </c>
      <c r="E184" s="21" t="s">
        <v>9</v>
      </c>
      <c r="F184" s="80">
        <v>0</v>
      </c>
      <c r="G184" s="72">
        <v>0</v>
      </c>
      <c r="H184" s="103">
        <f>F184+G184</f>
        <v>0</v>
      </c>
      <c r="I184" s="100"/>
    </row>
    <row r="185" spans="1:9" ht="16.5" thickBot="1">
      <c r="A185" s="39"/>
      <c r="B185" s="40" t="s">
        <v>47</v>
      </c>
      <c r="C185" s="41"/>
      <c r="D185" s="41"/>
      <c r="E185" s="42"/>
      <c r="F185" s="43">
        <f>(F183+F184)-(F180+F181+F182)</f>
        <v>477000</v>
      </c>
      <c r="G185" s="43">
        <f>(G183+G184)-(G180+G181+G182)</f>
        <v>-269500</v>
      </c>
      <c r="H185" s="97">
        <f>(H183+H184)-(H180+H181+H182)</f>
        <v>207500</v>
      </c>
      <c r="I185" s="78"/>
    </row>
    <row r="186" spans="1:9" ht="15.75">
      <c r="A186" s="11">
        <v>36513</v>
      </c>
      <c r="B186" s="15" t="s">
        <v>114</v>
      </c>
      <c r="C186" s="12">
        <v>4812</v>
      </c>
      <c r="D186" s="12" t="s">
        <v>7</v>
      </c>
      <c r="E186" s="22" t="s">
        <v>115</v>
      </c>
      <c r="F186" s="80">
        <v>800000</v>
      </c>
      <c r="G186" s="72">
        <v>0</v>
      </c>
      <c r="H186" s="103">
        <f>F186+G186</f>
        <v>800000</v>
      </c>
      <c r="I186" s="100"/>
    </row>
    <row r="187" spans="1:9" ht="16.5" thickBot="1">
      <c r="A187" s="39"/>
      <c r="B187" s="40" t="s">
        <v>47</v>
      </c>
      <c r="C187" s="41"/>
      <c r="D187" s="41"/>
      <c r="E187" s="42"/>
      <c r="F187" s="43">
        <f>SUM(F186)</f>
        <v>800000</v>
      </c>
      <c r="G187" s="43">
        <f>SUM(G186)</f>
        <v>0</v>
      </c>
      <c r="H187" s="97">
        <f>SUM(H186)</f>
        <v>800000</v>
      </c>
      <c r="I187" s="78"/>
    </row>
    <row r="188" spans="1:9" ht="15.75">
      <c r="A188" s="11">
        <v>36514</v>
      </c>
      <c r="B188" s="15" t="s">
        <v>45</v>
      </c>
      <c r="C188" s="12">
        <v>3221</v>
      </c>
      <c r="D188" s="12" t="s">
        <v>6</v>
      </c>
      <c r="E188" s="22" t="s">
        <v>14</v>
      </c>
      <c r="F188" s="80">
        <v>3000</v>
      </c>
      <c r="G188" s="72">
        <v>-2000</v>
      </c>
      <c r="H188" s="103">
        <f>F188+G188</f>
        <v>1000</v>
      </c>
      <c r="I188" s="100"/>
    </row>
    <row r="189" spans="1:9" ht="15.75">
      <c r="A189" s="11"/>
      <c r="B189" s="15"/>
      <c r="C189" s="12">
        <v>3225</v>
      </c>
      <c r="D189" s="12" t="s">
        <v>6</v>
      </c>
      <c r="E189" s="21" t="s">
        <v>111</v>
      </c>
      <c r="F189" s="80">
        <v>6000</v>
      </c>
      <c r="G189" s="72">
        <v>3500</v>
      </c>
      <c r="H189" s="103">
        <f>F189+G189</f>
        <v>9500</v>
      </c>
      <c r="I189" s="100"/>
    </row>
    <row r="190" spans="1:9" ht="15.75">
      <c r="A190" s="8"/>
      <c r="B190" s="14"/>
      <c r="C190" s="9">
        <v>4332</v>
      </c>
      <c r="D190" s="9" t="s">
        <v>7</v>
      </c>
      <c r="E190" s="21" t="s">
        <v>9</v>
      </c>
      <c r="F190" s="80">
        <v>550000</v>
      </c>
      <c r="G190" s="115">
        <v>-150000</v>
      </c>
      <c r="H190" s="103">
        <f>F190+G190</f>
        <v>400000</v>
      </c>
      <c r="I190" s="100"/>
    </row>
    <row r="191" spans="1:9" ht="16.5" thickBot="1">
      <c r="A191" s="39"/>
      <c r="B191" s="40" t="s">
        <v>47</v>
      </c>
      <c r="C191" s="41"/>
      <c r="D191" s="41"/>
      <c r="E191" s="42"/>
      <c r="F191" s="43">
        <f>F190-F189-F188</f>
        <v>541000</v>
      </c>
      <c r="G191" s="43">
        <f>G190-G189-G188</f>
        <v>-151500</v>
      </c>
      <c r="H191" s="97">
        <f>H190-H189-H188</f>
        <v>389500</v>
      </c>
      <c r="I191" s="109">
        <f>G177+G179+G185+G187+G191</f>
        <v>-424000</v>
      </c>
    </row>
    <row r="192" spans="1:9" ht="15.75">
      <c r="A192" s="11">
        <v>36610</v>
      </c>
      <c r="B192" s="15" t="s">
        <v>52</v>
      </c>
      <c r="C192" s="12">
        <v>3141</v>
      </c>
      <c r="D192" s="12" t="s">
        <v>6</v>
      </c>
      <c r="E192" s="22" t="s">
        <v>55</v>
      </c>
      <c r="F192" s="80">
        <v>0</v>
      </c>
      <c r="G192" s="72">
        <v>0</v>
      </c>
      <c r="H192" s="103">
        <f>F192+G192</f>
        <v>0</v>
      </c>
      <c r="I192" s="100"/>
    </row>
    <row r="193" spans="1:9" ht="15.75">
      <c r="A193" s="11"/>
      <c r="B193" s="15"/>
      <c r="C193" s="12">
        <v>4261</v>
      </c>
      <c r="D193" s="12" t="s">
        <v>7</v>
      </c>
      <c r="E193" s="22" t="s">
        <v>70</v>
      </c>
      <c r="F193" s="80">
        <v>1200</v>
      </c>
      <c r="G193" s="72">
        <v>0</v>
      </c>
      <c r="H193" s="103">
        <f>F193+G193</f>
        <v>1200</v>
      </c>
      <c r="I193" s="100"/>
    </row>
    <row r="194" spans="1:9" ht="15.75">
      <c r="A194" s="11"/>
      <c r="B194" s="15"/>
      <c r="C194" s="12">
        <v>4271</v>
      </c>
      <c r="D194" s="12" t="s">
        <v>7</v>
      </c>
      <c r="E194" s="22" t="s">
        <v>127</v>
      </c>
      <c r="F194" s="80">
        <v>16500</v>
      </c>
      <c r="G194" s="72">
        <v>0</v>
      </c>
      <c r="H194" s="103">
        <f>F194+G194</f>
        <v>16500</v>
      </c>
      <c r="I194" s="100"/>
    </row>
    <row r="195" spans="1:9" ht="15.75">
      <c r="A195" s="11"/>
      <c r="B195" s="15"/>
      <c r="C195" s="12">
        <v>4431</v>
      </c>
      <c r="D195" s="12" t="s">
        <v>7</v>
      </c>
      <c r="E195" s="22" t="s">
        <v>71</v>
      </c>
      <c r="F195" s="80">
        <v>600</v>
      </c>
      <c r="G195" s="72">
        <v>0</v>
      </c>
      <c r="H195" s="103">
        <f>F195+G195</f>
        <v>600</v>
      </c>
      <c r="I195" s="100"/>
    </row>
    <row r="196" spans="1:9" ht="15.75">
      <c r="A196" s="11"/>
      <c r="B196" s="15"/>
      <c r="C196" s="12">
        <v>4458</v>
      </c>
      <c r="D196" s="12" t="s">
        <v>7</v>
      </c>
      <c r="E196" s="22" t="s">
        <v>116</v>
      </c>
      <c r="F196" s="80">
        <v>0</v>
      </c>
      <c r="G196" s="72">
        <v>0</v>
      </c>
      <c r="H196" s="103">
        <f>F196+G196</f>
        <v>0</v>
      </c>
      <c r="I196" s="100"/>
    </row>
    <row r="197" spans="1:9" ht="16.5" thickBot="1">
      <c r="A197" s="39"/>
      <c r="B197" s="40" t="s">
        <v>47</v>
      </c>
      <c r="C197" s="41"/>
      <c r="D197" s="41"/>
      <c r="E197" s="42"/>
      <c r="F197" s="43">
        <f>F193+F194+F195+F196-F192</f>
        <v>18300</v>
      </c>
      <c r="G197" s="43">
        <f>G193+G194+G195+G196-G192</f>
        <v>0</v>
      </c>
      <c r="H197" s="43">
        <f>H193+H194+H195+H196-H192</f>
        <v>18300</v>
      </c>
      <c r="I197" s="43"/>
    </row>
    <row r="198" spans="1:9" ht="15.75">
      <c r="A198" s="11">
        <v>36620</v>
      </c>
      <c r="B198" s="15" t="s">
        <v>53</v>
      </c>
      <c r="C198" s="12">
        <v>3141</v>
      </c>
      <c r="D198" s="12" t="s">
        <v>6</v>
      </c>
      <c r="E198" s="22" t="s">
        <v>55</v>
      </c>
      <c r="F198" s="80">
        <v>50100</v>
      </c>
      <c r="G198" s="72">
        <v>0</v>
      </c>
      <c r="H198" s="103">
        <f aca="true" t="shared" si="10" ref="H198:H203">F198+G198</f>
        <v>50100</v>
      </c>
      <c r="I198" s="100"/>
    </row>
    <row r="199" spans="1:9" ht="15.75">
      <c r="A199" s="11"/>
      <c r="B199" s="15" t="s">
        <v>54</v>
      </c>
      <c r="C199" s="12">
        <v>3141</v>
      </c>
      <c r="D199" s="12" t="s">
        <v>6</v>
      </c>
      <c r="E199" s="22" t="s">
        <v>108</v>
      </c>
      <c r="F199" s="80">
        <v>20500</v>
      </c>
      <c r="G199" s="72">
        <v>0</v>
      </c>
      <c r="H199" s="103">
        <f t="shared" si="10"/>
        <v>20500</v>
      </c>
      <c r="I199" s="100"/>
    </row>
    <row r="200" spans="1:9" ht="15.75">
      <c r="A200" s="11"/>
      <c r="B200" s="15"/>
      <c r="C200" s="12">
        <v>4261</v>
      </c>
      <c r="D200" s="12" t="s">
        <v>7</v>
      </c>
      <c r="E200" s="22" t="s">
        <v>70</v>
      </c>
      <c r="F200" s="80">
        <v>3600</v>
      </c>
      <c r="G200" s="72">
        <v>0</v>
      </c>
      <c r="H200" s="103">
        <f t="shared" si="10"/>
        <v>3600</v>
      </c>
      <c r="I200" s="100"/>
    </row>
    <row r="201" spans="1:9" ht="15.75">
      <c r="A201" s="11" t="s">
        <v>46</v>
      </c>
      <c r="B201" s="15" t="s">
        <v>46</v>
      </c>
      <c r="C201" s="12">
        <v>4271</v>
      </c>
      <c r="D201" s="12" t="s">
        <v>7</v>
      </c>
      <c r="E201" s="22" t="s">
        <v>90</v>
      </c>
      <c r="F201" s="80">
        <v>43500</v>
      </c>
      <c r="G201" s="72">
        <v>0</v>
      </c>
      <c r="H201" s="103">
        <f t="shared" si="10"/>
        <v>43500</v>
      </c>
      <c r="I201" s="100"/>
    </row>
    <row r="202" spans="1:9" ht="15.75">
      <c r="A202" s="11"/>
      <c r="B202" s="15"/>
      <c r="C202" s="12">
        <v>4312</v>
      </c>
      <c r="D202" s="12" t="s">
        <v>7</v>
      </c>
      <c r="E202" s="22" t="s">
        <v>109</v>
      </c>
      <c r="F202" s="80">
        <v>20500</v>
      </c>
      <c r="G202" s="72">
        <v>0</v>
      </c>
      <c r="H202" s="103">
        <f t="shared" si="10"/>
        <v>20500</v>
      </c>
      <c r="I202" s="100"/>
    </row>
    <row r="203" spans="1:9" ht="15.75">
      <c r="A203" s="11"/>
      <c r="B203" s="15"/>
      <c r="C203" s="12">
        <v>4431</v>
      </c>
      <c r="D203" s="12" t="s">
        <v>7</v>
      </c>
      <c r="E203" s="22" t="s">
        <v>71</v>
      </c>
      <c r="F203" s="80">
        <v>12000</v>
      </c>
      <c r="G203" s="72">
        <v>0</v>
      </c>
      <c r="H203" s="103">
        <f t="shared" si="10"/>
        <v>12000</v>
      </c>
      <c r="I203" s="100"/>
    </row>
    <row r="204" spans="1:9" ht="16.5" thickBot="1">
      <c r="A204" s="39"/>
      <c r="B204" s="40" t="s">
        <v>47</v>
      </c>
      <c r="C204" s="41"/>
      <c r="D204" s="41"/>
      <c r="E204" s="42"/>
      <c r="F204" s="43">
        <f>(F200+F201+F202+F203)-(F198+F199)</f>
        <v>9000</v>
      </c>
      <c r="G204" s="43">
        <f>(G200+G201+G202+G203)-(G198+G199)</f>
        <v>0</v>
      </c>
      <c r="H204" s="97">
        <f>(H200+H201+H202+H203)-(H198+H199)</f>
        <v>9000</v>
      </c>
      <c r="I204" s="78"/>
    </row>
    <row r="205" spans="1:9" ht="15.75">
      <c r="A205" s="11">
        <v>36630</v>
      </c>
      <c r="B205" s="15" t="s">
        <v>60</v>
      </c>
      <c r="C205" s="12">
        <v>3140</v>
      </c>
      <c r="D205" s="12" t="s">
        <v>6</v>
      </c>
      <c r="E205" s="22" t="s">
        <v>92</v>
      </c>
      <c r="F205" s="80">
        <v>0</v>
      </c>
      <c r="G205" s="72">
        <v>0</v>
      </c>
      <c r="H205" s="103">
        <f aca="true" t="shared" si="11" ref="H205:H210">F205+G205</f>
        <v>0</v>
      </c>
      <c r="I205" s="100"/>
    </row>
    <row r="206" spans="1:9" ht="15.75">
      <c r="A206" s="11"/>
      <c r="B206" s="15" t="s">
        <v>61</v>
      </c>
      <c r="C206" s="12">
        <v>3141</v>
      </c>
      <c r="D206" s="12" t="s">
        <v>6</v>
      </c>
      <c r="E206" s="22" t="s">
        <v>55</v>
      </c>
      <c r="F206" s="80">
        <v>130000</v>
      </c>
      <c r="G206" s="72">
        <v>0</v>
      </c>
      <c r="H206" s="103">
        <f t="shared" si="11"/>
        <v>130000</v>
      </c>
      <c r="I206" s="100"/>
    </row>
    <row r="207" spans="1:9" ht="15.75">
      <c r="A207" s="11"/>
      <c r="B207" s="14"/>
      <c r="C207" s="12">
        <v>3488</v>
      </c>
      <c r="D207" s="12" t="s">
        <v>6</v>
      </c>
      <c r="E207" s="22" t="s">
        <v>83</v>
      </c>
      <c r="F207" s="80">
        <v>0</v>
      </c>
      <c r="G207" s="72">
        <v>0</v>
      </c>
      <c r="H207" s="103">
        <f t="shared" si="11"/>
        <v>0</v>
      </c>
      <c r="I207" s="100"/>
    </row>
    <row r="208" spans="1:9" ht="15.75">
      <c r="A208" s="8"/>
      <c r="B208" s="14"/>
      <c r="C208" s="9">
        <v>4261</v>
      </c>
      <c r="D208" s="9" t="s">
        <v>7</v>
      </c>
      <c r="E208" s="22" t="s">
        <v>70</v>
      </c>
      <c r="F208" s="80">
        <v>5500</v>
      </c>
      <c r="G208" s="72">
        <v>0</v>
      </c>
      <c r="H208" s="103">
        <f t="shared" si="11"/>
        <v>5500</v>
      </c>
      <c r="I208" s="100"/>
    </row>
    <row r="209" spans="1:9" ht="15.75">
      <c r="A209" s="8"/>
      <c r="B209" s="14"/>
      <c r="C209" s="9">
        <v>4317</v>
      </c>
      <c r="D209" s="9" t="s">
        <v>7</v>
      </c>
      <c r="E209" s="22" t="s">
        <v>95</v>
      </c>
      <c r="F209" s="80">
        <v>0</v>
      </c>
      <c r="G209" s="72">
        <v>0</v>
      </c>
      <c r="H209" s="103">
        <f t="shared" si="11"/>
        <v>0</v>
      </c>
      <c r="I209" s="100"/>
    </row>
    <row r="210" spans="1:9" ht="15.75">
      <c r="A210" s="8"/>
      <c r="B210" s="14"/>
      <c r="C210" s="9">
        <v>4431</v>
      </c>
      <c r="D210" s="9" t="s">
        <v>7</v>
      </c>
      <c r="E210" s="22" t="s">
        <v>89</v>
      </c>
      <c r="F210" s="80">
        <v>195500</v>
      </c>
      <c r="G210" s="72">
        <v>0</v>
      </c>
      <c r="H210" s="103">
        <f t="shared" si="11"/>
        <v>195500</v>
      </c>
      <c r="I210" s="100"/>
    </row>
    <row r="211" spans="1:9" ht="16.5" thickBot="1">
      <c r="A211" s="39"/>
      <c r="B211" s="40" t="s">
        <v>47</v>
      </c>
      <c r="C211" s="41"/>
      <c r="D211" s="41"/>
      <c r="E211" s="42"/>
      <c r="F211" s="43">
        <f>F210+F209+F208-F205-F206-F207</f>
        <v>71000</v>
      </c>
      <c r="G211" s="43">
        <f>G210+G209+G208-G205-G206-G207</f>
        <v>0</v>
      </c>
      <c r="H211" s="43">
        <f>H210+H209+H208-H205-H206-H207</f>
        <v>71000</v>
      </c>
      <c r="I211" s="110">
        <f>G197+G204+G211</f>
        <v>0</v>
      </c>
    </row>
    <row r="212" spans="1:9" ht="15.75">
      <c r="A212" s="52">
        <v>36751</v>
      </c>
      <c r="B212" s="53" t="s">
        <v>72</v>
      </c>
      <c r="C212" s="54">
        <v>4261</v>
      </c>
      <c r="D212" s="54" t="s">
        <v>7</v>
      </c>
      <c r="E212" s="22" t="s">
        <v>70</v>
      </c>
      <c r="F212" s="80">
        <v>600</v>
      </c>
      <c r="G212" s="72">
        <v>1400</v>
      </c>
      <c r="H212" s="103">
        <f>F212+G212</f>
        <v>2000</v>
      </c>
      <c r="I212" s="100"/>
    </row>
    <row r="213" spans="1:9" ht="15.75">
      <c r="A213" s="8"/>
      <c r="B213" s="14" t="s">
        <v>73</v>
      </c>
      <c r="C213" s="9">
        <v>4331</v>
      </c>
      <c r="D213" s="9" t="s">
        <v>7</v>
      </c>
      <c r="E213" s="21" t="s">
        <v>8</v>
      </c>
      <c r="F213" s="80">
        <v>1500</v>
      </c>
      <c r="G213" s="72">
        <v>0</v>
      </c>
      <c r="H213" s="103">
        <f>F213+G213</f>
        <v>1500</v>
      </c>
      <c r="I213" s="100"/>
    </row>
    <row r="214" spans="1:9" ht="15.75">
      <c r="A214" s="8"/>
      <c r="B214" s="14"/>
      <c r="C214" s="12">
        <v>4431</v>
      </c>
      <c r="D214" s="12" t="s">
        <v>7</v>
      </c>
      <c r="E214" s="22" t="s">
        <v>71</v>
      </c>
      <c r="F214" s="80">
        <v>2200</v>
      </c>
      <c r="G214" s="72">
        <v>1000</v>
      </c>
      <c r="H214" s="103">
        <f>F214+G214</f>
        <v>3200</v>
      </c>
      <c r="I214" s="100"/>
    </row>
    <row r="215" spans="1:9" ht="16.5" thickBot="1">
      <c r="A215" s="39"/>
      <c r="B215" s="40" t="s">
        <v>47</v>
      </c>
      <c r="C215" s="41"/>
      <c r="D215" s="41"/>
      <c r="E215" s="42"/>
      <c r="F215" s="43">
        <f>SUM(F212:F214)</f>
        <v>4300</v>
      </c>
      <c r="G215" s="43">
        <f>SUM(G212:G214)</f>
        <v>2400</v>
      </c>
      <c r="H215" s="97">
        <f>SUM(H212:H214)</f>
        <v>6700</v>
      </c>
      <c r="I215" s="78"/>
    </row>
    <row r="216" spans="1:9" ht="15.75">
      <c r="A216" s="52">
        <v>36752</v>
      </c>
      <c r="B216" s="53" t="s">
        <v>74</v>
      </c>
      <c r="C216" s="54">
        <v>4261</v>
      </c>
      <c r="D216" s="54" t="s">
        <v>7</v>
      </c>
      <c r="E216" s="22" t="s">
        <v>70</v>
      </c>
      <c r="F216" s="80">
        <v>600</v>
      </c>
      <c r="G216" s="72">
        <v>0</v>
      </c>
      <c r="H216" s="103">
        <f>F216+G216</f>
        <v>600</v>
      </c>
      <c r="I216" s="100"/>
    </row>
    <row r="217" spans="1:9" ht="15.75">
      <c r="A217" s="8"/>
      <c r="B217" s="14" t="s">
        <v>75</v>
      </c>
      <c r="C217" s="9">
        <v>4331</v>
      </c>
      <c r="D217" s="9" t="s">
        <v>7</v>
      </c>
      <c r="E217" s="21" t="s">
        <v>8</v>
      </c>
      <c r="F217" s="80">
        <v>1000</v>
      </c>
      <c r="G217" s="72">
        <v>0</v>
      </c>
      <c r="H217" s="103">
        <f>F217+G217</f>
        <v>1000</v>
      </c>
      <c r="I217" s="100"/>
    </row>
    <row r="218" spans="1:9" ht="15.75">
      <c r="A218" s="8"/>
      <c r="B218" s="14" t="s">
        <v>76</v>
      </c>
      <c r="C218" s="12">
        <v>4431</v>
      </c>
      <c r="D218" s="12" t="s">
        <v>7</v>
      </c>
      <c r="E218" s="22" t="s">
        <v>71</v>
      </c>
      <c r="F218" s="80">
        <v>200</v>
      </c>
      <c r="G218" s="72">
        <v>100</v>
      </c>
      <c r="H218" s="103">
        <f>F218+G218</f>
        <v>300</v>
      </c>
      <c r="I218" s="100"/>
    </row>
    <row r="219" spans="1:9" ht="16.5" thickBot="1">
      <c r="A219" s="39"/>
      <c r="B219" s="40" t="s">
        <v>47</v>
      </c>
      <c r="C219" s="41"/>
      <c r="D219" s="41"/>
      <c r="E219" s="42"/>
      <c r="F219" s="43">
        <f>SUM(F216:F218)</f>
        <v>1800</v>
      </c>
      <c r="G219" s="43">
        <f>SUM(G216:G218)</f>
        <v>100</v>
      </c>
      <c r="H219" s="97">
        <f>SUM(H216:H218)</f>
        <v>1900</v>
      </c>
      <c r="I219" s="78"/>
    </row>
    <row r="220" spans="1:9" ht="15.75">
      <c r="A220" s="45">
        <v>36753</v>
      </c>
      <c r="B220" s="46" t="s">
        <v>91</v>
      </c>
      <c r="C220" s="54">
        <v>4261</v>
      </c>
      <c r="D220" s="54" t="s">
        <v>7</v>
      </c>
      <c r="E220" s="22" t="s">
        <v>70</v>
      </c>
      <c r="F220" s="80">
        <v>600</v>
      </c>
      <c r="G220" s="72">
        <v>0</v>
      </c>
      <c r="H220" s="103">
        <f>F220+G220</f>
        <v>600</v>
      </c>
      <c r="I220" s="100"/>
    </row>
    <row r="221" spans="1:9" ht="15.75">
      <c r="A221" s="61"/>
      <c r="B221" s="62"/>
      <c r="C221" s="12">
        <v>4431</v>
      </c>
      <c r="D221" s="12" t="s">
        <v>7</v>
      </c>
      <c r="E221" s="22" t="s">
        <v>71</v>
      </c>
      <c r="F221" s="80">
        <v>200</v>
      </c>
      <c r="G221" s="72">
        <v>100</v>
      </c>
      <c r="H221" s="103">
        <f>F221+G221</f>
        <v>300</v>
      </c>
      <c r="I221" s="100"/>
    </row>
    <row r="222" spans="1:9" ht="16.5" thickBot="1">
      <c r="A222" s="39"/>
      <c r="B222" s="40" t="s">
        <v>47</v>
      </c>
      <c r="C222" s="41"/>
      <c r="D222" s="41"/>
      <c r="E222" s="42"/>
      <c r="F222" s="43">
        <f>SUM(F220:F221)</f>
        <v>800</v>
      </c>
      <c r="G222" s="43">
        <f>SUM(G220:G221)</f>
        <v>100</v>
      </c>
      <c r="H222" s="97">
        <f>SUM(H220:H221)</f>
        <v>900</v>
      </c>
      <c r="I222" s="78"/>
    </row>
    <row r="223" spans="1:9" ht="15.75">
      <c r="A223" s="11">
        <v>36754</v>
      </c>
      <c r="B223" s="15" t="s">
        <v>77</v>
      </c>
      <c r="C223" s="54">
        <v>3214</v>
      </c>
      <c r="D223" s="54" t="s">
        <v>6</v>
      </c>
      <c r="E223" s="22" t="s">
        <v>113</v>
      </c>
      <c r="F223" s="80">
        <v>0</v>
      </c>
      <c r="G223" s="72">
        <v>200</v>
      </c>
      <c r="H223" s="103">
        <f aca="true" t="shared" si="12" ref="H223:H228">F223+G223</f>
        <v>200</v>
      </c>
      <c r="I223" s="100"/>
    </row>
    <row r="224" spans="1:9" ht="15.75">
      <c r="A224" s="11"/>
      <c r="B224" s="14" t="s">
        <v>78</v>
      </c>
      <c r="C224" s="12">
        <v>4261</v>
      </c>
      <c r="D224" s="12" t="s">
        <v>7</v>
      </c>
      <c r="E224" s="22" t="s">
        <v>70</v>
      </c>
      <c r="F224" s="80">
        <v>1000</v>
      </c>
      <c r="G224" s="72">
        <v>0</v>
      </c>
      <c r="H224" s="103">
        <f t="shared" si="12"/>
        <v>1000</v>
      </c>
      <c r="I224" s="100"/>
    </row>
    <row r="225" spans="1:9" ht="15.75">
      <c r="A225" s="11"/>
      <c r="B225" s="14" t="s">
        <v>103</v>
      </c>
      <c r="C225" s="9">
        <v>4331</v>
      </c>
      <c r="D225" s="9" t="s">
        <v>7</v>
      </c>
      <c r="E225" s="21" t="s">
        <v>8</v>
      </c>
      <c r="F225" s="80">
        <v>550000</v>
      </c>
      <c r="G225" s="75">
        <v>100000</v>
      </c>
      <c r="H225" s="103">
        <f t="shared" si="12"/>
        <v>650000</v>
      </c>
      <c r="I225" s="100"/>
    </row>
    <row r="226" spans="1:9" ht="15.75">
      <c r="A226" s="8"/>
      <c r="B226" s="14"/>
      <c r="C226" s="9">
        <v>4332</v>
      </c>
      <c r="D226" s="9" t="s">
        <v>7</v>
      </c>
      <c r="E226" s="21" t="s">
        <v>9</v>
      </c>
      <c r="F226" s="80">
        <v>0</v>
      </c>
      <c r="G226" s="72">
        <v>0</v>
      </c>
      <c r="H226" s="103">
        <f t="shared" si="12"/>
        <v>0</v>
      </c>
      <c r="I226" s="100"/>
    </row>
    <row r="227" spans="1:9" ht="15.75">
      <c r="A227" s="8"/>
      <c r="B227" s="14"/>
      <c r="C227" s="12">
        <v>4431</v>
      </c>
      <c r="D227" s="12" t="s">
        <v>7</v>
      </c>
      <c r="E227" s="22" t="s">
        <v>71</v>
      </c>
      <c r="F227" s="80">
        <v>200</v>
      </c>
      <c r="G227" s="72">
        <v>0</v>
      </c>
      <c r="H227" s="103">
        <f t="shared" si="12"/>
        <v>200</v>
      </c>
      <c r="I227" s="100"/>
    </row>
    <row r="228" spans="1:9" ht="15.75">
      <c r="A228" s="8"/>
      <c r="B228" s="14"/>
      <c r="C228" s="12">
        <v>4452</v>
      </c>
      <c r="D228" s="12" t="s">
        <v>7</v>
      </c>
      <c r="E228" s="22" t="s">
        <v>16</v>
      </c>
      <c r="F228" s="80">
        <v>1000</v>
      </c>
      <c r="G228" s="72">
        <v>0</v>
      </c>
      <c r="H228" s="103">
        <f t="shared" si="12"/>
        <v>1000</v>
      </c>
      <c r="I228" s="100"/>
    </row>
    <row r="229" spans="1:9" ht="16.5" thickBot="1">
      <c r="A229" s="39"/>
      <c r="B229" s="40" t="s">
        <v>47</v>
      </c>
      <c r="C229" s="41"/>
      <c r="D229" s="41"/>
      <c r="E229" s="42"/>
      <c r="F229" s="43">
        <f>F228+F227+F226+F225+F224-F223</f>
        <v>552200</v>
      </c>
      <c r="G229" s="43">
        <f>G228+G227+G226+G225+G224-G223</f>
        <v>99800</v>
      </c>
      <c r="H229" s="97">
        <f>H228+H227+H226+H225+H224-H223</f>
        <v>652000</v>
      </c>
      <c r="I229" s="109">
        <f>G215+G219+G222+G229</f>
        <v>102400</v>
      </c>
    </row>
    <row r="230" spans="1:9" s="38" customFormat="1" ht="18.75" thickBot="1">
      <c r="A230" s="35"/>
      <c r="B230" s="36" t="s">
        <v>48</v>
      </c>
      <c r="C230" s="35"/>
      <c r="D230" s="35"/>
      <c r="E230" s="37"/>
      <c r="F230" s="34">
        <f>F6+F16+F19+F29+F32+F34+F38+F49+F51+F53+F59+F65+F67+F71+F75+F80+F86+F94+F105+F108+F122+F136+F147+F150+F153+F157+F168+F177+F179+F185+F187+F191+F197+F204+F211+F215+F219+F222+F229</f>
        <v>13196800</v>
      </c>
      <c r="G230" s="34">
        <f>G6+G16+G19+G29+G32+G34+G38+G49+G51+G53+G59+G65+G67+G71+G75+G80+G86+G94+G105+G108+G122+G136+G147+G150+G153+G157+G168+G177+G179+G185+G187+G191+G197+G204+G211+G215+G219+G222+G229</f>
        <v>340800</v>
      </c>
      <c r="H230" s="98">
        <f>H6+H16+H19+H29+H32+H34+H38+H49+H51+H53+H59+H65+H67+H71+H75+H80+H86+H94+H105+H108+H122+H136+H147+H150+H153+H157+H168+H177+H179+H185+H187+H191+H197+H204+H211+H215+H219+H222+H229</f>
        <v>13537600</v>
      </c>
      <c r="I230" s="34">
        <f>I19+I53+I153+I168+I191+I211+I229</f>
        <v>340800</v>
      </c>
    </row>
    <row r="231" spans="2:3" ht="15.75">
      <c r="B231" s="1"/>
      <c r="C231" s="4" t="s">
        <v>46</v>
      </c>
    </row>
    <row r="232" spans="2:5" ht="15.75">
      <c r="B232" s="1"/>
      <c r="D232" s="4" t="s">
        <v>18</v>
      </c>
      <c r="E232" s="2"/>
    </row>
    <row r="233" spans="1:5" ht="20.25">
      <c r="A233" s="113" t="s">
        <v>159</v>
      </c>
      <c r="B233" s="113" t="s">
        <v>107</v>
      </c>
      <c r="E233" s="6" t="s">
        <v>46</v>
      </c>
    </row>
    <row r="234" spans="1:2" ht="20.25">
      <c r="A234" s="111">
        <v>361</v>
      </c>
      <c r="B234" s="112">
        <f>I19</f>
        <v>1000</v>
      </c>
    </row>
    <row r="235" spans="1:2" ht="20.25">
      <c r="A235" s="111">
        <v>362</v>
      </c>
      <c r="B235" s="112">
        <f>I53</f>
        <v>-5000</v>
      </c>
    </row>
    <row r="236" spans="1:2" ht="20.25">
      <c r="A236" s="111">
        <v>363</v>
      </c>
      <c r="B236" s="112">
        <f>I153</f>
        <v>1033000</v>
      </c>
    </row>
    <row r="237" spans="1:2" ht="20.25">
      <c r="A237" s="111">
        <v>364</v>
      </c>
      <c r="B237" s="112">
        <f>I168</f>
        <v>-366600</v>
      </c>
    </row>
    <row r="238" spans="1:2" ht="20.25">
      <c r="A238" s="111">
        <v>365</v>
      </c>
      <c r="B238" s="112">
        <f>I191</f>
        <v>-424000</v>
      </c>
    </row>
    <row r="239" spans="1:2" ht="20.25">
      <c r="A239" s="111">
        <v>366</v>
      </c>
      <c r="B239" s="112">
        <f>I211</f>
        <v>0</v>
      </c>
    </row>
    <row r="240" spans="1:2" ht="20.25">
      <c r="A240" s="111">
        <v>367</v>
      </c>
      <c r="B240" s="112">
        <f>I229</f>
        <v>102400</v>
      </c>
    </row>
    <row r="241" spans="1:2" ht="20.25">
      <c r="A241" s="113" t="s">
        <v>47</v>
      </c>
      <c r="B241" s="114">
        <f>SUM(B234:B240)</f>
        <v>340800</v>
      </c>
    </row>
    <row r="242" ht="15.75">
      <c r="B242" s="1"/>
    </row>
    <row r="243" ht="15.75">
      <c r="B243" s="1"/>
    </row>
    <row r="244" ht="15.75">
      <c r="B244" s="1"/>
    </row>
    <row r="245" ht="15.75">
      <c r="B245" s="1"/>
    </row>
    <row r="246" ht="15.75">
      <c r="B246" s="1"/>
    </row>
    <row r="247" ht="15.75">
      <c r="B247" s="1"/>
    </row>
    <row r="248" ht="15.75">
      <c r="B248" s="1"/>
    </row>
    <row r="249" ht="15.75">
      <c r="B249" s="1"/>
    </row>
    <row r="250" ht="15.75">
      <c r="B250" s="1"/>
    </row>
    <row r="251" ht="15.75">
      <c r="B251" s="1"/>
    </row>
    <row r="252" ht="15.75">
      <c r="B252" s="1"/>
    </row>
    <row r="253" ht="15.75">
      <c r="B253" s="1"/>
    </row>
    <row r="254" ht="15.75">
      <c r="B254" s="1"/>
    </row>
    <row r="255" ht="15.75">
      <c r="B255" s="1"/>
    </row>
    <row r="256" ht="15.75">
      <c r="B256" s="1"/>
    </row>
    <row r="257" ht="15.75">
      <c r="B257" s="1"/>
    </row>
    <row r="258" ht="15.75">
      <c r="B258" s="1"/>
    </row>
    <row r="259" ht="15.75">
      <c r="B259" s="1"/>
    </row>
    <row r="260" ht="15.75">
      <c r="B260" s="1"/>
    </row>
    <row r="261" ht="15.75">
      <c r="B261" s="1"/>
    </row>
    <row r="262" ht="15.75">
      <c r="B262" s="1"/>
    </row>
    <row r="263" ht="15.75">
      <c r="B263" s="1"/>
    </row>
    <row r="264" ht="15.75">
      <c r="B264" s="1"/>
    </row>
    <row r="265" ht="15.75">
      <c r="B265" s="1"/>
    </row>
    <row r="266" ht="15.75">
      <c r="B266" s="1"/>
    </row>
    <row r="267" ht="15.75">
      <c r="B267" s="1"/>
    </row>
    <row r="268" ht="15.75">
      <c r="B268" s="1"/>
    </row>
    <row r="269" ht="15.75">
      <c r="B269" s="1"/>
    </row>
    <row r="270" ht="15.75">
      <c r="B270" s="1"/>
    </row>
    <row r="271" ht="15.75">
      <c r="B271" s="1"/>
    </row>
    <row r="272" ht="15.75">
      <c r="B272" s="1"/>
    </row>
    <row r="273" ht="15.75">
      <c r="B273" s="1"/>
    </row>
    <row r="274" ht="15.75">
      <c r="B274" s="1"/>
    </row>
    <row r="275" ht="15.75">
      <c r="B275" s="1"/>
    </row>
    <row r="276" ht="15.75">
      <c r="B276" s="1"/>
    </row>
    <row r="277" ht="15.75">
      <c r="B277" s="1"/>
    </row>
    <row r="278" ht="15.75">
      <c r="B278" s="1"/>
    </row>
    <row r="279" ht="15.75">
      <c r="B279" s="1"/>
    </row>
    <row r="280" ht="15.75">
      <c r="B280" s="1"/>
    </row>
    <row r="281" ht="15.75">
      <c r="B281" s="1"/>
    </row>
    <row r="282" ht="15.75">
      <c r="B282" s="1"/>
    </row>
    <row r="283" ht="15.75">
      <c r="B283" s="1"/>
    </row>
    <row r="284" ht="15.75">
      <c r="B284" s="1"/>
    </row>
    <row r="285" ht="15.75">
      <c r="B285" s="1"/>
    </row>
    <row r="286" ht="15.75">
      <c r="B286" s="1"/>
    </row>
    <row r="287" ht="15.75">
      <c r="B287" s="1"/>
    </row>
    <row r="288" ht="15.75">
      <c r="B288" s="1"/>
    </row>
    <row r="289" ht="15.75">
      <c r="B289" s="1"/>
    </row>
    <row r="290" ht="15.75">
      <c r="B290" s="1"/>
    </row>
    <row r="291" ht="15.75">
      <c r="B291" s="1"/>
    </row>
    <row r="292" ht="15.75">
      <c r="B292" s="1"/>
    </row>
    <row r="293" ht="15.75">
      <c r="B293" s="1"/>
    </row>
    <row r="294" ht="15.75">
      <c r="B294" s="1"/>
    </row>
    <row r="295" ht="15.75">
      <c r="B295" s="1"/>
    </row>
    <row r="296" ht="15.75">
      <c r="B296" s="1"/>
    </row>
    <row r="297" ht="15.75">
      <c r="B297" s="1"/>
    </row>
    <row r="298" ht="15.75">
      <c r="B298" s="1"/>
    </row>
    <row r="299" ht="15.75">
      <c r="B299" s="1"/>
    </row>
    <row r="300" ht="15.75">
      <c r="B300" s="1"/>
    </row>
    <row r="301" ht="15.75">
      <c r="B301" s="1"/>
    </row>
    <row r="302" ht="15.75">
      <c r="B302" s="1"/>
    </row>
    <row r="303" ht="15.75">
      <c r="B303" s="1"/>
    </row>
    <row r="304" ht="15.75">
      <c r="B304" s="1"/>
    </row>
    <row r="305" ht="15.75">
      <c r="B305" s="1"/>
    </row>
    <row r="306" ht="15.75">
      <c r="B306" s="1"/>
    </row>
    <row r="307" ht="15.75">
      <c r="B307" s="1"/>
    </row>
    <row r="308" ht="15.75">
      <c r="B308" s="1"/>
    </row>
    <row r="309" ht="15.75">
      <c r="B309" s="1"/>
    </row>
    <row r="310" ht="15.75">
      <c r="B310" s="1"/>
    </row>
    <row r="311" ht="15.75">
      <c r="B311" s="1"/>
    </row>
    <row r="312" ht="15.75">
      <c r="B312" s="1"/>
    </row>
    <row r="313" ht="15.75">
      <c r="B313" s="1"/>
    </row>
    <row r="314" ht="15.75">
      <c r="B314" s="1"/>
    </row>
    <row r="315" ht="15.75">
      <c r="B315" s="1"/>
    </row>
    <row r="316" ht="15.75">
      <c r="B316" s="1"/>
    </row>
    <row r="317" ht="15.75">
      <c r="B317" s="1"/>
    </row>
    <row r="318" ht="15.75">
      <c r="B318" s="1"/>
    </row>
    <row r="319" ht="15.75">
      <c r="B319" s="1"/>
    </row>
    <row r="320" ht="15.75">
      <c r="B320" s="1"/>
    </row>
    <row r="321" ht="15.75">
      <c r="B321" s="1"/>
    </row>
    <row r="322" ht="15.75">
      <c r="B322" s="1"/>
    </row>
    <row r="323" ht="15.75">
      <c r="B323" s="1"/>
    </row>
    <row r="324" ht="15.75">
      <c r="B324" s="1"/>
    </row>
    <row r="325" ht="15.75">
      <c r="B325" s="1"/>
    </row>
    <row r="326" ht="15.75">
      <c r="B326" s="1"/>
    </row>
    <row r="327" ht="15.75">
      <c r="B327" s="1"/>
    </row>
    <row r="328" ht="15.75">
      <c r="B328" s="1"/>
    </row>
    <row r="329" ht="15.75">
      <c r="B329" s="1"/>
    </row>
    <row r="330" ht="15.75">
      <c r="B330" s="1"/>
    </row>
    <row r="331" ht="15.75">
      <c r="B331" s="1"/>
    </row>
    <row r="332" ht="15.75">
      <c r="B332" s="1"/>
    </row>
    <row r="333" ht="15.75">
      <c r="B333" s="1"/>
    </row>
    <row r="334" ht="15.75">
      <c r="B334" s="1"/>
    </row>
    <row r="335" ht="15.75">
      <c r="B335" s="1"/>
    </row>
    <row r="336" ht="15.75">
      <c r="B336" s="1"/>
    </row>
    <row r="337" ht="15.75">
      <c r="B337" s="1"/>
    </row>
    <row r="338" ht="15.75">
      <c r="B338" s="1"/>
    </row>
    <row r="339" ht="15.75">
      <c r="B339" s="1"/>
    </row>
    <row r="340" ht="15.75">
      <c r="B340" s="1"/>
    </row>
    <row r="341" ht="15.75">
      <c r="B341" s="1"/>
    </row>
    <row r="342" ht="15.75">
      <c r="B342" s="1"/>
    </row>
    <row r="343" ht="15.75">
      <c r="B343" s="1"/>
    </row>
    <row r="344" ht="15.75">
      <c r="B344" s="1"/>
    </row>
    <row r="345" ht="15.75">
      <c r="B345" s="1"/>
    </row>
    <row r="346" ht="15.75">
      <c r="B346" s="1"/>
    </row>
    <row r="347" ht="15.75">
      <c r="B347" s="1"/>
    </row>
    <row r="348" ht="15.75">
      <c r="B348" s="1"/>
    </row>
    <row r="349" ht="15.75">
      <c r="B349" s="1"/>
    </row>
    <row r="350" ht="15.75">
      <c r="B350" s="1"/>
    </row>
    <row r="351" ht="15.75">
      <c r="B351" s="1"/>
    </row>
    <row r="352" ht="15.75">
      <c r="B352" s="1"/>
    </row>
    <row r="353" ht="15.75">
      <c r="B353" s="1"/>
    </row>
    <row r="354" ht="15.75">
      <c r="B354" s="1"/>
    </row>
    <row r="355" ht="15.75">
      <c r="B355" s="1"/>
    </row>
    <row r="356" ht="15.75">
      <c r="B356" s="1"/>
    </row>
    <row r="357" ht="15.75">
      <c r="B357" s="1"/>
    </row>
    <row r="358" ht="15.75">
      <c r="B358" s="1"/>
    </row>
    <row r="359" ht="15.75">
      <c r="B359" s="1"/>
    </row>
    <row r="360" ht="15.75">
      <c r="B360" s="1"/>
    </row>
    <row r="361" ht="15.75">
      <c r="B361" s="1"/>
    </row>
    <row r="362" ht="15.75">
      <c r="B362" s="1"/>
    </row>
    <row r="363" ht="15.75">
      <c r="B363" s="1"/>
    </row>
    <row r="364" ht="15.75">
      <c r="B364" s="1"/>
    </row>
    <row r="365" ht="15.75">
      <c r="B365" s="1"/>
    </row>
    <row r="366" ht="15.75">
      <c r="B366" s="1"/>
    </row>
    <row r="367" ht="15.75">
      <c r="B367" s="1"/>
    </row>
    <row r="368" ht="15.75">
      <c r="B368" s="1"/>
    </row>
    <row r="369" ht="15.75">
      <c r="B369" s="1"/>
    </row>
    <row r="370" ht="15.75">
      <c r="B370" s="1"/>
    </row>
    <row r="371" ht="15.75">
      <c r="B371" s="1"/>
    </row>
    <row r="372" ht="15.75">
      <c r="B372" s="1"/>
    </row>
    <row r="373" ht="15.75">
      <c r="B373" s="1"/>
    </row>
    <row r="374" ht="15.75">
      <c r="B374" s="1"/>
    </row>
    <row r="375" ht="15.75">
      <c r="B375" s="1"/>
    </row>
    <row r="376" ht="15.75">
      <c r="B376" s="1"/>
    </row>
    <row r="377" ht="15.75">
      <c r="B377" s="1"/>
    </row>
    <row r="378" ht="15.75">
      <c r="B378" s="1"/>
    </row>
    <row r="379" ht="15.75">
      <c r="B379" s="1"/>
    </row>
    <row r="380" ht="15.75">
      <c r="B380" s="1"/>
    </row>
    <row r="381" ht="15.75">
      <c r="B381" s="1"/>
    </row>
    <row r="382" ht="15.75">
      <c r="B382" s="1"/>
    </row>
    <row r="383" ht="15.75">
      <c r="B383" s="1"/>
    </row>
    <row r="384" ht="15.75">
      <c r="B384" s="1"/>
    </row>
    <row r="385" ht="15.75">
      <c r="B385" s="1"/>
    </row>
    <row r="386" ht="15.75">
      <c r="B386" s="1"/>
    </row>
    <row r="387" ht="15.75">
      <c r="B387" s="1"/>
    </row>
    <row r="388" ht="15.75">
      <c r="B388" s="1"/>
    </row>
    <row r="389" ht="15.75">
      <c r="B389" s="1"/>
    </row>
    <row r="390" ht="15.75">
      <c r="B390" s="1"/>
    </row>
    <row r="391" ht="15.75">
      <c r="B391" s="1"/>
    </row>
    <row r="392" ht="15.75">
      <c r="B392" s="1"/>
    </row>
    <row r="393" ht="15.75">
      <c r="B393" s="1"/>
    </row>
    <row r="394" ht="15.75">
      <c r="B394" s="1"/>
    </row>
    <row r="395" ht="15.75">
      <c r="B395" s="1"/>
    </row>
    <row r="396" ht="15.75">
      <c r="B396" s="1"/>
    </row>
    <row r="397" ht="15.75">
      <c r="B397" s="1"/>
    </row>
    <row r="398" ht="15.75">
      <c r="B398" s="1"/>
    </row>
    <row r="399" ht="15.75">
      <c r="B399" s="1"/>
    </row>
    <row r="400" ht="15.75">
      <c r="B400" s="1"/>
    </row>
    <row r="401" ht="15.75">
      <c r="B401" s="1"/>
    </row>
    <row r="402" ht="15.75">
      <c r="B402" s="1"/>
    </row>
    <row r="403" ht="15.75">
      <c r="B403" s="1"/>
    </row>
    <row r="404" ht="15.75">
      <c r="B404" s="1"/>
    </row>
    <row r="405" ht="15.75">
      <c r="B405" s="1"/>
    </row>
    <row r="406" ht="15.75">
      <c r="B406" s="1"/>
    </row>
    <row r="407" ht="15.75">
      <c r="B407" s="1"/>
    </row>
    <row r="408" ht="15.75">
      <c r="B408" s="1"/>
    </row>
    <row r="409" ht="15.75">
      <c r="B409" s="1"/>
    </row>
    <row r="410" ht="15.75">
      <c r="B410" s="1"/>
    </row>
    <row r="411" ht="15.75">
      <c r="B411" s="1"/>
    </row>
    <row r="412" ht="15.75">
      <c r="B412" s="1"/>
    </row>
    <row r="413" ht="15.75">
      <c r="B413" s="1"/>
    </row>
    <row r="414" ht="15.75">
      <c r="B414" s="1"/>
    </row>
    <row r="415" ht="15.75">
      <c r="B415" s="1"/>
    </row>
    <row r="416" ht="15.75">
      <c r="B416" s="1"/>
    </row>
    <row r="417" ht="15.75">
      <c r="B417" s="1"/>
    </row>
    <row r="418" ht="15.75">
      <c r="B418" s="1"/>
    </row>
    <row r="419" ht="15.75">
      <c r="B419" s="1"/>
    </row>
    <row r="420" ht="15.75">
      <c r="B420" s="1"/>
    </row>
    <row r="421" ht="15.75">
      <c r="B421" s="1"/>
    </row>
    <row r="422" ht="15.75">
      <c r="B422" s="1"/>
    </row>
    <row r="423" ht="15.75">
      <c r="B423" s="1"/>
    </row>
    <row r="424" ht="15.75">
      <c r="B424" s="1"/>
    </row>
    <row r="425" ht="15.75">
      <c r="B425" s="1"/>
    </row>
    <row r="426" ht="15.75">
      <c r="B426" s="1"/>
    </row>
    <row r="427" ht="15.75">
      <c r="B427" s="1"/>
    </row>
    <row r="428" ht="15.75">
      <c r="B428" s="1"/>
    </row>
    <row r="429" ht="15.75">
      <c r="B429" s="1"/>
    </row>
    <row r="430" ht="15.75">
      <c r="B430" s="1"/>
    </row>
    <row r="431" ht="15.75">
      <c r="B431" s="1"/>
    </row>
    <row r="432" ht="15.75">
      <c r="B432" s="1"/>
    </row>
    <row r="433" ht="15.75">
      <c r="B433" s="1"/>
    </row>
    <row r="434" ht="15.75">
      <c r="B434" s="1"/>
    </row>
    <row r="435" ht="15.75">
      <c r="B435" s="1"/>
    </row>
    <row r="436" ht="15.75">
      <c r="B436" s="1"/>
    </row>
    <row r="437" ht="15.75">
      <c r="B437" s="1"/>
    </row>
    <row r="438" ht="15.75">
      <c r="B438" s="1"/>
    </row>
    <row r="439" ht="15.75">
      <c r="B439" s="1"/>
    </row>
    <row r="440" ht="15.75">
      <c r="B440" s="1"/>
    </row>
    <row r="441" ht="15.75">
      <c r="B441" s="1"/>
    </row>
    <row r="442" ht="15.75">
      <c r="B442" s="1"/>
    </row>
    <row r="443" ht="15.75">
      <c r="B443" s="1"/>
    </row>
    <row r="444" ht="15.75">
      <c r="B444" s="1"/>
    </row>
    <row r="445" ht="15.75">
      <c r="B445" s="1"/>
    </row>
    <row r="446" ht="15.75">
      <c r="B446" s="1"/>
    </row>
    <row r="447" ht="15.75">
      <c r="B447" s="1"/>
    </row>
    <row r="448" ht="15.75">
      <c r="B448" s="1"/>
    </row>
    <row r="449" ht="15.75">
      <c r="B449" s="1"/>
    </row>
    <row r="450" ht="15.75">
      <c r="B450" s="1"/>
    </row>
    <row r="451" ht="15.75">
      <c r="B451" s="1"/>
    </row>
    <row r="452" ht="15.75">
      <c r="B452" s="1"/>
    </row>
    <row r="453" ht="15.75">
      <c r="B453" s="1"/>
    </row>
    <row r="454" ht="15.75">
      <c r="B454" s="1"/>
    </row>
    <row r="455" ht="15.75">
      <c r="B455" s="1"/>
    </row>
    <row r="456" ht="15.75">
      <c r="B456" s="1"/>
    </row>
    <row r="457" ht="15.75">
      <c r="B457" s="1"/>
    </row>
    <row r="458" ht="15.75">
      <c r="B458" s="1"/>
    </row>
    <row r="459" ht="15.75">
      <c r="B459" s="1"/>
    </row>
    <row r="460" ht="15.75">
      <c r="B460" s="1"/>
    </row>
    <row r="461" ht="15.75">
      <c r="B461" s="1"/>
    </row>
    <row r="462" ht="15.75">
      <c r="B462" s="1"/>
    </row>
    <row r="463" ht="15.75">
      <c r="B463" s="1"/>
    </row>
    <row r="464" ht="15.75">
      <c r="B464" s="1"/>
    </row>
    <row r="465" ht="15.75">
      <c r="B465" s="1"/>
    </row>
    <row r="466" ht="15.75">
      <c r="B466" s="1"/>
    </row>
    <row r="467" ht="15.75">
      <c r="B467" s="1"/>
    </row>
    <row r="468" ht="15.75">
      <c r="B468" s="1"/>
    </row>
    <row r="469" ht="15.75">
      <c r="B469" s="1"/>
    </row>
    <row r="470" ht="15.75">
      <c r="B470" s="1"/>
    </row>
    <row r="471" ht="15.75">
      <c r="B471" s="1"/>
    </row>
    <row r="472" ht="15.75">
      <c r="B472" s="1"/>
    </row>
    <row r="473" ht="15.75">
      <c r="B473" s="1"/>
    </row>
    <row r="474" ht="15.75">
      <c r="B474" s="1"/>
    </row>
    <row r="475" ht="15.75">
      <c r="B475" s="1"/>
    </row>
    <row r="476" ht="15.75">
      <c r="B476" s="1"/>
    </row>
    <row r="477" ht="15.75">
      <c r="B477" s="1"/>
    </row>
    <row r="478" ht="15.75">
      <c r="B478" s="1"/>
    </row>
    <row r="479" ht="15.75">
      <c r="B479" s="1"/>
    </row>
    <row r="480" ht="15.75">
      <c r="B480" s="1"/>
    </row>
    <row r="481" ht="15.75">
      <c r="B481" s="1"/>
    </row>
    <row r="482" ht="15.75">
      <c r="B482" s="1"/>
    </row>
    <row r="483" ht="15.75">
      <c r="B483" s="1"/>
    </row>
    <row r="484" ht="15.75">
      <c r="B484" s="1"/>
    </row>
    <row r="485" ht="15.75">
      <c r="B485" s="1"/>
    </row>
    <row r="486" ht="15.75">
      <c r="B486" s="1"/>
    </row>
    <row r="487" ht="15.75">
      <c r="B487" s="1"/>
    </row>
    <row r="488" ht="15.75">
      <c r="B488" s="1"/>
    </row>
    <row r="489" ht="15.75">
      <c r="B489" s="1"/>
    </row>
    <row r="490" ht="15.75">
      <c r="B490" s="1"/>
    </row>
    <row r="491" ht="15.75">
      <c r="B491" s="1"/>
    </row>
    <row r="492" ht="15.75">
      <c r="B492" s="1"/>
    </row>
    <row r="493" ht="15.75">
      <c r="B493" s="1"/>
    </row>
    <row r="494" ht="15.75">
      <c r="B494" s="1"/>
    </row>
    <row r="495" ht="15.75">
      <c r="B495" s="1"/>
    </row>
    <row r="496" ht="15.75">
      <c r="B496" s="1"/>
    </row>
    <row r="497" ht="15.75">
      <c r="B497" s="1"/>
    </row>
    <row r="498" ht="15.75">
      <c r="B498" s="1"/>
    </row>
    <row r="499" ht="15.75">
      <c r="B499" s="1"/>
    </row>
    <row r="500" ht="15.75">
      <c r="B500" s="1"/>
    </row>
    <row r="501" ht="15.75">
      <c r="B501" s="1"/>
    </row>
    <row r="502" ht="15.75">
      <c r="B502" s="1"/>
    </row>
    <row r="503" ht="15.75">
      <c r="B503" s="1"/>
    </row>
    <row r="504" ht="15.75">
      <c r="B504" s="1"/>
    </row>
    <row r="505" ht="15.75">
      <c r="B505" s="1"/>
    </row>
    <row r="506" ht="15.75">
      <c r="B506" s="1"/>
    </row>
    <row r="507" ht="15.75">
      <c r="B507" s="1"/>
    </row>
    <row r="508" ht="15.75">
      <c r="B508" s="1"/>
    </row>
    <row r="509" ht="15.75">
      <c r="B509" s="1"/>
    </row>
    <row r="510" ht="15.75">
      <c r="B510" s="1"/>
    </row>
    <row r="511" ht="15.75">
      <c r="B511" s="1"/>
    </row>
    <row r="512" ht="15.75">
      <c r="B512" s="1"/>
    </row>
    <row r="513" ht="15.75">
      <c r="B513" s="1"/>
    </row>
    <row r="514" ht="15.75">
      <c r="B514" s="1"/>
    </row>
    <row r="515" ht="15.75">
      <c r="B515" s="1"/>
    </row>
    <row r="516" ht="15.75">
      <c r="B516" s="1"/>
    </row>
    <row r="517" ht="15.75">
      <c r="B517" s="1"/>
    </row>
    <row r="518" ht="15.75">
      <c r="B518" s="1"/>
    </row>
    <row r="519" ht="15.75">
      <c r="B519" s="1"/>
    </row>
    <row r="520" ht="15.75">
      <c r="B520" s="1"/>
    </row>
    <row r="521" ht="15.75">
      <c r="B521" s="1"/>
    </row>
    <row r="522" ht="15.75">
      <c r="B522" s="1"/>
    </row>
    <row r="523" ht="15.75">
      <c r="B523" s="1"/>
    </row>
    <row r="524" ht="15.75">
      <c r="B524" s="1"/>
    </row>
    <row r="525" ht="15.75">
      <c r="B525" s="1"/>
    </row>
    <row r="526" ht="15.75">
      <c r="B526" s="1"/>
    </row>
    <row r="527" ht="15.75">
      <c r="B527" s="1"/>
    </row>
    <row r="528" ht="15.75">
      <c r="B528" s="1"/>
    </row>
    <row r="529" ht="15.75">
      <c r="B529" s="1"/>
    </row>
    <row r="530" ht="15.75">
      <c r="B530" s="1"/>
    </row>
    <row r="531" ht="15.75">
      <c r="B531" s="1"/>
    </row>
    <row r="532" ht="15.75">
      <c r="B532" s="1"/>
    </row>
    <row r="533" ht="15.75">
      <c r="B533" s="1"/>
    </row>
    <row r="534" ht="15.75">
      <c r="B534" s="1"/>
    </row>
    <row r="535" ht="15.75">
      <c r="B535" s="1"/>
    </row>
    <row r="536" ht="15.75">
      <c r="B536" s="1"/>
    </row>
    <row r="537" ht="15.75">
      <c r="B537" s="1"/>
    </row>
    <row r="538" ht="15.75">
      <c r="B538" s="1"/>
    </row>
    <row r="539" ht="15.75">
      <c r="B539" s="1"/>
    </row>
    <row r="540" ht="15.75">
      <c r="B540" s="1"/>
    </row>
    <row r="541" ht="15.75">
      <c r="B541" s="1"/>
    </row>
    <row r="542" ht="15.75">
      <c r="B542" s="1"/>
    </row>
    <row r="543" ht="15.75">
      <c r="B543" s="1"/>
    </row>
    <row r="544" ht="15.75">
      <c r="B544" s="1"/>
    </row>
    <row r="545" ht="15.75">
      <c r="B545" s="1"/>
    </row>
    <row r="546" ht="15.75">
      <c r="B546" s="1"/>
    </row>
    <row r="547" ht="15.75">
      <c r="B547" s="1"/>
    </row>
    <row r="548" ht="15.75">
      <c r="B548" s="1"/>
    </row>
    <row r="549" ht="15.75">
      <c r="B549" s="1"/>
    </row>
    <row r="550" ht="15.75">
      <c r="B550" s="1"/>
    </row>
    <row r="551" ht="15.75">
      <c r="B551" s="1"/>
    </row>
    <row r="552" ht="15.75">
      <c r="B552" s="1"/>
    </row>
    <row r="553" ht="15.75">
      <c r="B553" s="1"/>
    </row>
    <row r="554" ht="15.75">
      <c r="B554" s="1"/>
    </row>
    <row r="555" ht="15.75">
      <c r="B555" s="1"/>
    </row>
    <row r="556" ht="15.75">
      <c r="B556" s="1"/>
    </row>
    <row r="557" ht="15.75">
      <c r="B557" s="1"/>
    </row>
    <row r="558" ht="15.75">
      <c r="B558" s="1"/>
    </row>
    <row r="559" ht="15.75">
      <c r="B559" s="1"/>
    </row>
    <row r="560" ht="15.75">
      <c r="B560" s="1"/>
    </row>
    <row r="561" ht="15.75">
      <c r="B561" s="1"/>
    </row>
    <row r="562" ht="15.75">
      <c r="B562" s="1"/>
    </row>
    <row r="563" ht="15.75">
      <c r="B563" s="1"/>
    </row>
    <row r="564" ht="15.75">
      <c r="B564" s="1"/>
    </row>
    <row r="565" ht="15.75">
      <c r="B565" s="1"/>
    </row>
    <row r="566" ht="15.75">
      <c r="B566" s="1"/>
    </row>
    <row r="567" ht="15.75">
      <c r="B567" s="1"/>
    </row>
    <row r="568" ht="15.75">
      <c r="B568" s="1"/>
    </row>
    <row r="569" ht="15.75">
      <c r="B569" s="1"/>
    </row>
    <row r="570" ht="15.75">
      <c r="B570" s="1"/>
    </row>
    <row r="571" ht="15.75">
      <c r="B571" s="1"/>
    </row>
    <row r="572" ht="15.75">
      <c r="B572" s="1"/>
    </row>
    <row r="573" ht="15.75">
      <c r="B573" s="1"/>
    </row>
    <row r="574" ht="15.75">
      <c r="B574" s="1"/>
    </row>
    <row r="575" ht="15.75">
      <c r="B575" s="1"/>
    </row>
    <row r="576" ht="15.75">
      <c r="B576" s="1"/>
    </row>
    <row r="577" ht="15.75">
      <c r="B577" s="1"/>
    </row>
    <row r="578" ht="15.75">
      <c r="B578" s="1"/>
    </row>
    <row r="579" ht="15.75">
      <c r="B579" s="1"/>
    </row>
    <row r="580" ht="15.75">
      <c r="B580" s="1"/>
    </row>
    <row r="581" ht="15.75">
      <c r="B581" s="1"/>
    </row>
    <row r="582" ht="15.75">
      <c r="B582" s="1"/>
    </row>
    <row r="583" ht="15.75">
      <c r="B583" s="1"/>
    </row>
    <row r="584" ht="15.75">
      <c r="B584" s="1"/>
    </row>
    <row r="585" ht="15.75">
      <c r="B585" s="1"/>
    </row>
    <row r="586" ht="15.75">
      <c r="B586" s="1"/>
    </row>
    <row r="587" ht="15.75">
      <c r="B587" s="1"/>
    </row>
    <row r="588" ht="15.75">
      <c r="B588" s="1"/>
    </row>
    <row r="589" ht="15.75">
      <c r="B589" s="1"/>
    </row>
    <row r="590" ht="15.75">
      <c r="B590" s="1"/>
    </row>
    <row r="591" ht="15.75">
      <c r="B591" s="1"/>
    </row>
    <row r="592" ht="15.75">
      <c r="B592" s="1"/>
    </row>
    <row r="593" ht="15.75">
      <c r="B593" s="1"/>
    </row>
    <row r="594" ht="15.75">
      <c r="B594" s="1"/>
    </row>
    <row r="595" ht="15.75">
      <c r="B595" s="1"/>
    </row>
    <row r="596" ht="15.75">
      <c r="B596" s="1"/>
    </row>
    <row r="597" ht="15.75">
      <c r="B597" s="1"/>
    </row>
    <row r="598" ht="15.75">
      <c r="B598" s="1"/>
    </row>
    <row r="599" ht="15.75">
      <c r="B599" s="1"/>
    </row>
    <row r="600" ht="15.75">
      <c r="B600" s="1"/>
    </row>
    <row r="601" ht="15.75">
      <c r="B601" s="1"/>
    </row>
    <row r="602" ht="15.75">
      <c r="B602" s="1"/>
    </row>
    <row r="603" ht="15.75">
      <c r="B603" s="1"/>
    </row>
    <row r="604" ht="15.75">
      <c r="B604" s="1"/>
    </row>
    <row r="605" ht="15.75">
      <c r="B605" s="1"/>
    </row>
    <row r="606" ht="15.75">
      <c r="B606" s="1"/>
    </row>
    <row r="607" ht="15.75">
      <c r="B607" s="1"/>
    </row>
    <row r="608" ht="15.75">
      <c r="B608" s="1"/>
    </row>
    <row r="609" ht="15.75">
      <c r="B609" s="1"/>
    </row>
    <row r="610" ht="15.75">
      <c r="B610" s="1"/>
    </row>
    <row r="611" ht="15.75">
      <c r="B611" s="1"/>
    </row>
    <row r="612" ht="15.75">
      <c r="B612" s="1"/>
    </row>
    <row r="613" ht="15.75">
      <c r="B613" s="1"/>
    </row>
    <row r="614" ht="15.75">
      <c r="B614" s="1"/>
    </row>
    <row r="615" ht="15.75">
      <c r="B615" s="1"/>
    </row>
    <row r="616" ht="15.75">
      <c r="B616" s="1"/>
    </row>
    <row r="617" ht="15.75">
      <c r="B617" s="1"/>
    </row>
    <row r="618" ht="15.75">
      <c r="B618" s="1"/>
    </row>
    <row r="619" ht="15.75">
      <c r="B619" s="1"/>
    </row>
    <row r="620" ht="15.75">
      <c r="B620" s="1"/>
    </row>
    <row r="621" ht="15.75">
      <c r="B621" s="1"/>
    </row>
    <row r="622" ht="15.75">
      <c r="B622" s="1"/>
    </row>
    <row r="623" ht="15.75">
      <c r="B623" s="1"/>
    </row>
    <row r="624" ht="15.75">
      <c r="B624" s="1"/>
    </row>
    <row r="625" ht="15.75">
      <c r="B625" s="1"/>
    </row>
    <row r="626" ht="15.75">
      <c r="B626" s="1"/>
    </row>
    <row r="627" ht="15.75">
      <c r="B627" s="1"/>
    </row>
    <row r="628" ht="15.75">
      <c r="B628" s="1"/>
    </row>
    <row r="629" ht="15.75">
      <c r="B629" s="1"/>
    </row>
    <row r="630" ht="15.75">
      <c r="B630" s="1"/>
    </row>
    <row r="631" ht="15.75">
      <c r="B631" s="1"/>
    </row>
    <row r="632" ht="15.75">
      <c r="B632" s="1"/>
    </row>
    <row r="633" ht="15.75">
      <c r="B633" s="1"/>
    </row>
    <row r="634" ht="15.75">
      <c r="B634" s="1"/>
    </row>
    <row r="635" ht="15.75">
      <c r="B635" s="1"/>
    </row>
    <row r="636" ht="15.75">
      <c r="B636" s="1"/>
    </row>
    <row r="637" ht="15.75">
      <c r="B637" s="1"/>
    </row>
    <row r="638" ht="15.75">
      <c r="B638" s="1"/>
    </row>
    <row r="639" ht="15.75">
      <c r="B639" s="1"/>
    </row>
    <row r="640" ht="15.75">
      <c r="B640" s="1"/>
    </row>
    <row r="641" ht="15.75">
      <c r="B641" s="1"/>
    </row>
    <row r="642" ht="15.75">
      <c r="B642" s="1"/>
    </row>
    <row r="643" ht="15.75">
      <c r="B643" s="1"/>
    </row>
    <row r="644" ht="15.75">
      <c r="B644" s="1"/>
    </row>
    <row r="645" ht="15.75">
      <c r="B645" s="1"/>
    </row>
    <row r="646" ht="15.75">
      <c r="B646" s="1"/>
    </row>
    <row r="647" ht="15.75">
      <c r="B647" s="1"/>
    </row>
    <row r="648" ht="15.75">
      <c r="B648" s="1"/>
    </row>
    <row r="649" ht="15.75">
      <c r="B649" s="1"/>
    </row>
    <row r="650" ht="15.75">
      <c r="B650" s="1"/>
    </row>
    <row r="651" ht="15.75">
      <c r="B651" s="1"/>
    </row>
    <row r="652" ht="15.75">
      <c r="B652" s="1"/>
    </row>
    <row r="653" ht="15.75">
      <c r="B653" s="1"/>
    </row>
    <row r="654" ht="15.75">
      <c r="B654" s="1"/>
    </row>
    <row r="655" ht="15.75">
      <c r="B655" s="1"/>
    </row>
    <row r="656" ht="15.75">
      <c r="B656" s="1"/>
    </row>
    <row r="657" ht="15.75">
      <c r="B657" s="1"/>
    </row>
    <row r="658" ht="15.75">
      <c r="B658" s="1"/>
    </row>
    <row r="659" ht="15.75">
      <c r="B659" s="1"/>
    </row>
    <row r="660" ht="15.75">
      <c r="B660" s="1"/>
    </row>
    <row r="661" ht="15.75">
      <c r="B661" s="1"/>
    </row>
    <row r="662" ht="15.75">
      <c r="B662" s="1"/>
    </row>
    <row r="663" ht="15.75">
      <c r="B663" s="1"/>
    </row>
    <row r="664" ht="15.75">
      <c r="B664" s="1"/>
    </row>
    <row r="665" ht="15.75">
      <c r="B665" s="1"/>
    </row>
    <row r="666" ht="15.75">
      <c r="B666" s="1"/>
    </row>
    <row r="667" ht="15.75">
      <c r="B667" s="1"/>
    </row>
    <row r="668" ht="15.75">
      <c r="B668" s="1"/>
    </row>
    <row r="669" ht="15.75">
      <c r="B669" s="1"/>
    </row>
    <row r="670" ht="15.75">
      <c r="B670" s="1"/>
    </row>
    <row r="671" ht="15.75">
      <c r="B671" s="1"/>
    </row>
    <row r="672" ht="15.75">
      <c r="B672" s="1"/>
    </row>
    <row r="673" ht="15.75">
      <c r="B673" s="1"/>
    </row>
    <row r="674" ht="15.75">
      <c r="B674" s="1"/>
    </row>
    <row r="675" ht="15.75">
      <c r="B675" s="1"/>
    </row>
    <row r="676" ht="15.75">
      <c r="B676" s="1"/>
    </row>
    <row r="677" ht="15.75">
      <c r="B677" s="1"/>
    </row>
    <row r="678" ht="15.75">
      <c r="B678" s="1"/>
    </row>
    <row r="679" ht="15.75">
      <c r="B679" s="1"/>
    </row>
    <row r="680" ht="15.75">
      <c r="B680" s="1"/>
    </row>
    <row r="681" ht="15.75">
      <c r="B681" s="1"/>
    </row>
    <row r="682" ht="15.75">
      <c r="B682" s="1"/>
    </row>
    <row r="683" ht="15.75">
      <c r="B683" s="1"/>
    </row>
    <row r="684" ht="15.75">
      <c r="B684" s="1"/>
    </row>
    <row r="685" ht="15.75">
      <c r="B685" s="1"/>
    </row>
    <row r="686" ht="15.75">
      <c r="B686" s="1"/>
    </row>
    <row r="687" ht="15.75">
      <c r="B687" s="1"/>
    </row>
    <row r="688" ht="15.75">
      <c r="B688" s="1"/>
    </row>
    <row r="689" ht="15.75">
      <c r="B689" s="1"/>
    </row>
    <row r="690" ht="15.75">
      <c r="B690" s="1"/>
    </row>
    <row r="691" ht="15.75">
      <c r="B691" s="1"/>
    </row>
    <row r="692" ht="15.75">
      <c r="B692" s="1"/>
    </row>
    <row r="693" ht="15.75">
      <c r="B693" s="1"/>
    </row>
    <row r="694" ht="15.75">
      <c r="B694" s="1"/>
    </row>
    <row r="695" ht="15.75">
      <c r="B695" s="1"/>
    </row>
    <row r="696" ht="15.75">
      <c r="B696" s="1"/>
    </row>
    <row r="697" ht="15.75">
      <c r="B697" s="1"/>
    </row>
    <row r="698" ht="15.75">
      <c r="B698" s="1"/>
    </row>
    <row r="699" ht="15.75">
      <c r="B699" s="1"/>
    </row>
    <row r="700" ht="15.75">
      <c r="B700" s="1"/>
    </row>
    <row r="701" ht="15.75">
      <c r="B701" s="1"/>
    </row>
    <row r="702" ht="15.75">
      <c r="B702" s="1"/>
    </row>
    <row r="703" ht="15.75">
      <c r="B703" s="1"/>
    </row>
    <row r="704" ht="15.75">
      <c r="B704" s="1"/>
    </row>
    <row r="705" ht="15.75">
      <c r="B705" s="1"/>
    </row>
    <row r="706" ht="15.75">
      <c r="B706" s="1"/>
    </row>
    <row r="707" ht="15.75">
      <c r="B707" s="1"/>
    </row>
    <row r="708" ht="15.75">
      <c r="B708" s="1"/>
    </row>
    <row r="709" ht="15.75">
      <c r="B709" s="1"/>
    </row>
    <row r="710" ht="15.75">
      <c r="B710" s="1"/>
    </row>
    <row r="711" ht="15.75">
      <c r="B711" s="1"/>
    </row>
    <row r="712" ht="15.75">
      <c r="B712" s="1"/>
    </row>
    <row r="713" ht="15.75">
      <c r="B713" s="1"/>
    </row>
    <row r="714" ht="15.75">
      <c r="B714" s="1"/>
    </row>
    <row r="715" ht="15.75">
      <c r="B715" s="1"/>
    </row>
    <row r="716" ht="15.75">
      <c r="B716" s="1"/>
    </row>
    <row r="717" ht="15.75">
      <c r="B717" s="1"/>
    </row>
    <row r="718" ht="15.75">
      <c r="B718" s="1"/>
    </row>
    <row r="719" ht="15.75">
      <c r="B719" s="1"/>
    </row>
    <row r="720" ht="15.75">
      <c r="B720" s="1"/>
    </row>
    <row r="721" ht="15.75">
      <c r="B721" s="1"/>
    </row>
    <row r="722" ht="15.75">
      <c r="B722" s="1"/>
    </row>
    <row r="723" ht="15.75">
      <c r="B723" s="1"/>
    </row>
    <row r="724" ht="15.75">
      <c r="B724" s="1"/>
    </row>
    <row r="725" ht="15.75">
      <c r="B725" s="1"/>
    </row>
    <row r="726" ht="15.75">
      <c r="B726" s="1"/>
    </row>
    <row r="727" ht="15.75">
      <c r="B727" s="1"/>
    </row>
    <row r="728" ht="15.75">
      <c r="B728" s="1"/>
    </row>
    <row r="729" ht="15.75">
      <c r="B729" s="1"/>
    </row>
    <row r="730" ht="15.75">
      <c r="B730" s="1"/>
    </row>
    <row r="731" ht="15.75">
      <c r="B731" s="1"/>
    </row>
    <row r="732" ht="15.75">
      <c r="B732" s="1"/>
    </row>
    <row r="733" ht="15.75">
      <c r="B733" s="1"/>
    </row>
    <row r="734" ht="15.75">
      <c r="B734" s="1"/>
    </row>
    <row r="735" ht="15.75">
      <c r="B735" s="1"/>
    </row>
    <row r="736" ht="15.75">
      <c r="B736" s="1"/>
    </row>
    <row r="737" ht="15.75">
      <c r="B737" s="1"/>
    </row>
    <row r="738" ht="15.75">
      <c r="B738" s="1"/>
    </row>
    <row r="739" ht="15.75">
      <c r="B739" s="1"/>
    </row>
    <row r="740" ht="15.75">
      <c r="B740" s="1"/>
    </row>
    <row r="741" ht="15.75">
      <c r="B741" s="1"/>
    </row>
    <row r="742" ht="15.75">
      <c r="B742" s="1"/>
    </row>
    <row r="743" ht="15.75">
      <c r="B743" s="1"/>
    </row>
    <row r="744" ht="15.75">
      <c r="B744" s="1"/>
    </row>
    <row r="745" ht="15.75">
      <c r="B745" s="1"/>
    </row>
    <row r="746" ht="15.75">
      <c r="B746" s="1"/>
    </row>
    <row r="747" ht="15.75">
      <c r="B747" s="1"/>
    </row>
    <row r="748" ht="15.75">
      <c r="B748" s="1"/>
    </row>
    <row r="749" ht="15.75">
      <c r="B749" s="1"/>
    </row>
    <row r="750" ht="15.75">
      <c r="B750" s="1"/>
    </row>
    <row r="751" ht="15.75">
      <c r="B751" s="1"/>
    </row>
    <row r="752" ht="15.75">
      <c r="B752" s="1"/>
    </row>
    <row r="753" ht="15.75">
      <c r="B753" s="1"/>
    </row>
    <row r="754" ht="15.75">
      <c r="B754" s="1"/>
    </row>
    <row r="755" ht="15.75">
      <c r="B755" s="1"/>
    </row>
    <row r="756" ht="15.75">
      <c r="B756" s="1"/>
    </row>
    <row r="757" ht="15.75">
      <c r="B757" s="1"/>
    </row>
    <row r="758" ht="15.75">
      <c r="B758" s="1"/>
    </row>
    <row r="759" ht="15.75">
      <c r="B759" s="1"/>
    </row>
    <row r="760" ht="15.75">
      <c r="B760" s="1"/>
    </row>
    <row r="761" ht="15.75">
      <c r="B761" s="1"/>
    </row>
    <row r="762" ht="15.75">
      <c r="B762" s="1"/>
    </row>
    <row r="763" ht="15.75">
      <c r="B763" s="1"/>
    </row>
    <row r="764" ht="15.75">
      <c r="B764" s="1"/>
    </row>
    <row r="765" ht="15.75">
      <c r="B765" s="1"/>
    </row>
    <row r="766" ht="15.75">
      <c r="B766" s="1"/>
    </row>
    <row r="767" ht="15.75">
      <c r="B767" s="1"/>
    </row>
    <row r="768" ht="15.75">
      <c r="B768" s="1"/>
    </row>
    <row r="769" ht="15.75">
      <c r="B769" s="1"/>
    </row>
    <row r="770" ht="15.75">
      <c r="B770" s="1"/>
    </row>
    <row r="771" ht="15.75">
      <c r="B771" s="1"/>
    </row>
    <row r="772" ht="15.75">
      <c r="B772" s="1"/>
    </row>
    <row r="773" ht="15.75">
      <c r="B773" s="1"/>
    </row>
    <row r="774" ht="15.75">
      <c r="B774" s="1"/>
    </row>
    <row r="775" ht="15.75">
      <c r="B775" s="1"/>
    </row>
    <row r="776" ht="15.75">
      <c r="B776" s="1"/>
    </row>
    <row r="777" ht="15.75">
      <c r="B777" s="1"/>
    </row>
    <row r="778" ht="15.75">
      <c r="B778" s="1"/>
    </row>
    <row r="779" ht="15.75">
      <c r="B779" s="1"/>
    </row>
    <row r="780" ht="15.75">
      <c r="B780" s="1"/>
    </row>
    <row r="781" ht="15.75">
      <c r="B781" s="1"/>
    </row>
    <row r="782" ht="15.75">
      <c r="B782" s="1"/>
    </row>
    <row r="783" ht="15.75">
      <c r="B783" s="1"/>
    </row>
    <row r="784" ht="15.75">
      <c r="B784" s="1"/>
    </row>
    <row r="785" ht="15.75">
      <c r="B785" s="1"/>
    </row>
    <row r="786" ht="15.75">
      <c r="B786" s="1"/>
    </row>
    <row r="787" ht="15.75">
      <c r="B787" s="1"/>
    </row>
    <row r="788" ht="15.75">
      <c r="B788" s="1"/>
    </row>
    <row r="789" ht="15.75">
      <c r="B789" s="1"/>
    </row>
    <row r="790" ht="15.75">
      <c r="B790" s="1"/>
    </row>
    <row r="791" ht="15.75">
      <c r="B791" s="1"/>
    </row>
    <row r="792" ht="15.75">
      <c r="B792" s="1"/>
    </row>
    <row r="793" ht="15.75">
      <c r="B793" s="1"/>
    </row>
    <row r="794" ht="15.75">
      <c r="B794" s="1"/>
    </row>
    <row r="795" ht="15.75">
      <c r="B795" s="1"/>
    </row>
    <row r="796" ht="15.75">
      <c r="B796" s="1"/>
    </row>
    <row r="797" ht="15.75">
      <c r="B797" s="1"/>
    </row>
    <row r="798" ht="15.75">
      <c r="B798" s="1"/>
    </row>
    <row r="799" ht="15.75">
      <c r="B799" s="1"/>
    </row>
    <row r="800" ht="15.75">
      <c r="B800" s="1"/>
    </row>
    <row r="801" ht="15.75">
      <c r="B801" s="1"/>
    </row>
    <row r="802" ht="15.75">
      <c r="B802" s="1"/>
    </row>
    <row r="803" ht="15.75">
      <c r="B803" s="1"/>
    </row>
    <row r="804" ht="15.75">
      <c r="B804" s="1"/>
    </row>
    <row r="805" ht="15.75">
      <c r="B805" s="1"/>
    </row>
    <row r="806" ht="15.75">
      <c r="B806" s="1"/>
    </row>
    <row r="807" ht="15.75">
      <c r="B807" s="1"/>
    </row>
    <row r="808" ht="15.75">
      <c r="B808" s="1"/>
    </row>
    <row r="809" ht="15.75">
      <c r="B809" s="1"/>
    </row>
    <row r="810" ht="15.75">
      <c r="B810" s="1"/>
    </row>
    <row r="811" ht="15.75">
      <c r="B811" s="1"/>
    </row>
    <row r="812" ht="15.75">
      <c r="B812" s="1"/>
    </row>
    <row r="813" ht="15.75">
      <c r="B813" s="1"/>
    </row>
    <row r="814" ht="15.75">
      <c r="B814" s="1"/>
    </row>
    <row r="815" ht="15.75">
      <c r="B815" s="1"/>
    </row>
    <row r="816" ht="15.75">
      <c r="B816" s="1"/>
    </row>
    <row r="817" ht="15.75">
      <c r="B817" s="1"/>
    </row>
    <row r="818" ht="15.75">
      <c r="B818" s="1"/>
    </row>
    <row r="819" ht="15.75">
      <c r="B819" s="1"/>
    </row>
    <row r="820" ht="15.75">
      <c r="B820" s="1"/>
    </row>
    <row r="821" ht="15.75">
      <c r="B821" s="1"/>
    </row>
    <row r="822" ht="15.75">
      <c r="B822" s="1"/>
    </row>
    <row r="823" ht="15.75">
      <c r="B823" s="1"/>
    </row>
    <row r="824" ht="15.75">
      <c r="B824" s="1"/>
    </row>
    <row r="825" ht="15.75">
      <c r="B825" s="1"/>
    </row>
    <row r="826" ht="15.75">
      <c r="B826" s="1"/>
    </row>
    <row r="827" ht="15.75">
      <c r="B827" s="1"/>
    </row>
    <row r="828" ht="15.75">
      <c r="B828" s="1"/>
    </row>
    <row r="829" ht="15.75">
      <c r="B829" s="1"/>
    </row>
    <row r="830" ht="15.75">
      <c r="B830" s="1"/>
    </row>
    <row r="831" ht="15.75">
      <c r="B831" s="1"/>
    </row>
    <row r="832" ht="15.75">
      <c r="B832" s="1"/>
    </row>
    <row r="833" ht="15.75">
      <c r="B833" s="1"/>
    </row>
    <row r="834" ht="15.75">
      <c r="B834" s="1"/>
    </row>
    <row r="835" ht="15.75">
      <c r="B835" s="1"/>
    </row>
    <row r="836" ht="15.75">
      <c r="B836" s="1"/>
    </row>
    <row r="837" ht="15.75">
      <c r="B837" s="1"/>
    </row>
    <row r="838" ht="15.75">
      <c r="B838" s="1"/>
    </row>
    <row r="839" ht="15.75">
      <c r="B839" s="1"/>
    </row>
    <row r="840" ht="15.75">
      <c r="B840" s="1"/>
    </row>
    <row r="841" ht="15.75">
      <c r="B841" s="1"/>
    </row>
    <row r="842" ht="15.75">
      <c r="B842" s="1"/>
    </row>
    <row r="843" ht="15.75">
      <c r="B843" s="1"/>
    </row>
    <row r="844" ht="15.75">
      <c r="B844" s="1"/>
    </row>
    <row r="845" ht="15.75">
      <c r="B845" s="1"/>
    </row>
    <row r="846" ht="15.75">
      <c r="B846" s="1"/>
    </row>
    <row r="847" ht="15.75">
      <c r="B847" s="1"/>
    </row>
    <row r="848" ht="15.75">
      <c r="B848" s="1"/>
    </row>
    <row r="849" ht="15.75">
      <c r="B849" s="1"/>
    </row>
    <row r="850" ht="15.75">
      <c r="B850" s="1"/>
    </row>
    <row r="851" ht="15.75">
      <c r="B851" s="1"/>
    </row>
    <row r="852" ht="15.75">
      <c r="B852" s="1"/>
    </row>
    <row r="853" ht="15.75">
      <c r="B853" s="1"/>
    </row>
    <row r="854" ht="15.75">
      <c r="B854" s="1"/>
    </row>
    <row r="855" ht="15.75">
      <c r="B855" s="1"/>
    </row>
    <row r="856" ht="15.75">
      <c r="B856" s="1"/>
    </row>
    <row r="857" ht="15.75">
      <c r="B857" s="1"/>
    </row>
    <row r="858" ht="15.75">
      <c r="B858" s="1"/>
    </row>
    <row r="859" ht="15.75">
      <c r="B859" s="1"/>
    </row>
    <row r="860" ht="15.75">
      <c r="B860" s="1"/>
    </row>
    <row r="861" ht="15.75">
      <c r="B861" s="1"/>
    </row>
    <row r="862" ht="15.75">
      <c r="B862" s="1"/>
    </row>
    <row r="863" ht="15.75">
      <c r="B863" s="1"/>
    </row>
    <row r="864" ht="15.75">
      <c r="B864" s="1"/>
    </row>
    <row r="865" ht="15.75">
      <c r="B865" s="1"/>
    </row>
    <row r="866" ht="15.75">
      <c r="B866" s="1"/>
    </row>
    <row r="867" ht="15.75">
      <c r="B867" s="1"/>
    </row>
    <row r="868" ht="15.75">
      <c r="B868" s="1"/>
    </row>
    <row r="869" ht="15.75">
      <c r="B869" s="1"/>
    </row>
    <row r="870" ht="15.75">
      <c r="B870" s="1"/>
    </row>
    <row r="871" ht="15.75">
      <c r="B871" s="1"/>
    </row>
    <row r="872" ht="15.75">
      <c r="B872" s="1"/>
    </row>
    <row r="873" ht="15.75">
      <c r="B873" s="1"/>
    </row>
    <row r="874" ht="15.75">
      <c r="B874" s="1"/>
    </row>
    <row r="875" ht="15.75">
      <c r="B875" s="1"/>
    </row>
    <row r="876" ht="15.75">
      <c r="B876" s="1"/>
    </row>
    <row r="877" ht="15.75">
      <c r="B877" s="1"/>
    </row>
    <row r="878" ht="15.75">
      <c r="B878" s="1"/>
    </row>
    <row r="879" ht="15.75">
      <c r="B879" s="1"/>
    </row>
    <row r="880" ht="15.75">
      <c r="B880" s="1"/>
    </row>
    <row r="881" ht="15.75">
      <c r="B881" s="1"/>
    </row>
    <row r="882" ht="15.75">
      <c r="B882" s="1"/>
    </row>
    <row r="883" ht="15.75">
      <c r="B883" s="1"/>
    </row>
    <row r="884" ht="15.75">
      <c r="B884" s="1"/>
    </row>
    <row r="885" ht="15.75">
      <c r="B885" s="1"/>
    </row>
    <row r="886" ht="15.75">
      <c r="B886" s="1"/>
    </row>
    <row r="887" ht="15.75">
      <c r="B887" s="1"/>
    </row>
    <row r="888" ht="15.75">
      <c r="B888" s="1"/>
    </row>
    <row r="889" ht="15.75">
      <c r="B889" s="1"/>
    </row>
    <row r="890" ht="15.75">
      <c r="B890" s="1"/>
    </row>
    <row r="891" ht="15.75">
      <c r="B891" s="1"/>
    </row>
    <row r="892" ht="15.75">
      <c r="B892" s="1"/>
    </row>
    <row r="893" ht="15.75">
      <c r="B893" s="1"/>
    </row>
    <row r="894" ht="15.75">
      <c r="B894" s="1"/>
    </row>
    <row r="895" ht="15.75">
      <c r="B895" s="1"/>
    </row>
    <row r="896" ht="15.75">
      <c r="B896" s="1"/>
    </row>
    <row r="897" ht="15.75">
      <c r="B897" s="1"/>
    </row>
    <row r="898" ht="15.75">
      <c r="B898" s="1"/>
    </row>
    <row r="899" ht="15.75">
      <c r="B899" s="1"/>
    </row>
    <row r="900" ht="15.75">
      <c r="B900" s="1"/>
    </row>
    <row r="901" ht="15.75">
      <c r="B901" s="1"/>
    </row>
    <row r="902" ht="15.75">
      <c r="B902" s="1"/>
    </row>
    <row r="903" ht="15.75">
      <c r="B903" s="1"/>
    </row>
    <row r="904" ht="15.75">
      <c r="B904" s="1"/>
    </row>
    <row r="905" ht="15.75">
      <c r="B905" s="1"/>
    </row>
    <row r="906" ht="15.75">
      <c r="B906" s="1"/>
    </row>
    <row r="907" ht="15.75">
      <c r="B907" s="1"/>
    </row>
    <row r="908" ht="15.75">
      <c r="B908" s="1"/>
    </row>
    <row r="909" ht="15.75">
      <c r="B909" s="1"/>
    </row>
    <row r="910" ht="15.75">
      <c r="B910" s="1"/>
    </row>
    <row r="911" ht="15.75">
      <c r="B911" s="1"/>
    </row>
    <row r="912" ht="15.75">
      <c r="B912" s="1"/>
    </row>
    <row r="913" ht="15.75">
      <c r="B913" s="1"/>
    </row>
    <row r="914" ht="15.75">
      <c r="B914" s="1"/>
    </row>
    <row r="915" ht="15.75">
      <c r="B915" s="1"/>
    </row>
    <row r="916" ht="15.75">
      <c r="B916" s="1"/>
    </row>
    <row r="917" ht="15.75">
      <c r="B917" s="1"/>
    </row>
    <row r="918" ht="15.75">
      <c r="B918" s="1"/>
    </row>
    <row r="919" ht="15.75">
      <c r="B919" s="1"/>
    </row>
    <row r="920" ht="15.75">
      <c r="B920" s="1"/>
    </row>
    <row r="921" ht="15.75">
      <c r="B921" s="1"/>
    </row>
    <row r="922" ht="15.75">
      <c r="B922" s="1"/>
    </row>
    <row r="923" ht="15.75">
      <c r="B923" s="1"/>
    </row>
    <row r="924" ht="15.75">
      <c r="B924" s="1"/>
    </row>
    <row r="925" ht="15.75">
      <c r="B925" s="1"/>
    </row>
    <row r="926" ht="15.75">
      <c r="B926" s="1"/>
    </row>
    <row r="927" ht="15.75">
      <c r="B927" s="1"/>
    </row>
    <row r="928" ht="15.75">
      <c r="B928" s="1"/>
    </row>
    <row r="929" ht="15.75">
      <c r="B929" s="1"/>
    </row>
    <row r="930" ht="15.75">
      <c r="B930" s="1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2"/>
  <sheetViews>
    <sheetView zoomScale="60" zoomScaleNormal="60" workbookViewId="0" topLeftCell="A1">
      <selection activeCell="B92" sqref="B92"/>
    </sheetView>
  </sheetViews>
  <sheetFormatPr defaultColWidth="11.421875" defaultRowHeight="12.75"/>
  <cols>
    <col min="1" max="1" width="11.421875" style="2" customWidth="1"/>
    <col min="2" max="2" width="34.57421875" style="2" customWidth="1"/>
    <col min="3" max="4" width="11.421875" style="4" customWidth="1"/>
    <col min="5" max="5" width="64.00390625" style="6" customWidth="1"/>
    <col min="6" max="11" width="19.7109375" style="7" customWidth="1"/>
    <col min="13" max="16384" width="11.421875" style="5" customWidth="1"/>
  </cols>
  <sheetData>
    <row r="1" spans="1:11" s="3" customFormat="1" ht="15.75">
      <c r="A1" s="31" t="s">
        <v>0</v>
      </c>
      <c r="B1" s="29" t="s">
        <v>19</v>
      </c>
      <c r="C1" s="29" t="s">
        <v>1</v>
      </c>
      <c r="D1" s="29" t="s">
        <v>2</v>
      </c>
      <c r="E1" s="30" t="s">
        <v>3</v>
      </c>
      <c r="F1" s="117" t="s">
        <v>5</v>
      </c>
      <c r="G1" s="117"/>
      <c r="H1" s="118"/>
      <c r="I1" s="119" t="s">
        <v>4</v>
      </c>
      <c r="J1" s="117"/>
      <c r="K1" s="118"/>
    </row>
    <row r="2" spans="1:11" s="3" customFormat="1" ht="16.5" thickBot="1">
      <c r="A2" s="32"/>
      <c r="B2" s="23"/>
      <c r="C2" s="24"/>
      <c r="D2" s="24"/>
      <c r="E2" s="25"/>
      <c r="F2" s="26" t="s">
        <v>6</v>
      </c>
      <c r="G2" s="26" t="s">
        <v>7</v>
      </c>
      <c r="H2" s="27" t="s">
        <v>47</v>
      </c>
      <c r="I2" s="28" t="s">
        <v>6</v>
      </c>
      <c r="J2" s="26" t="s">
        <v>7</v>
      </c>
      <c r="K2" s="27" t="s">
        <v>47</v>
      </c>
    </row>
    <row r="3" spans="1:11" ht="15.75">
      <c r="A3" s="11">
        <v>36321</v>
      </c>
      <c r="B3" s="15" t="s">
        <v>20</v>
      </c>
      <c r="C3" s="12">
        <v>3481</v>
      </c>
      <c r="D3" s="12" t="s">
        <v>6</v>
      </c>
      <c r="E3" s="22" t="s">
        <v>10</v>
      </c>
      <c r="F3" s="18">
        <v>1000</v>
      </c>
      <c r="G3" s="13"/>
      <c r="H3" s="20">
        <f aca="true" t="shared" si="0" ref="H3:H58">G3-F3</f>
        <v>-1000</v>
      </c>
      <c r="I3" s="18">
        <v>1000</v>
      </c>
      <c r="J3" s="13"/>
      <c r="K3" s="20">
        <f aca="true" t="shared" si="1" ref="K3:K58">J3-I3</f>
        <v>-1000</v>
      </c>
    </row>
    <row r="4" spans="1:11" ht="15.75">
      <c r="A4" s="11"/>
      <c r="B4" s="15" t="s">
        <v>21</v>
      </c>
      <c r="C4" s="12">
        <v>4261</v>
      </c>
      <c r="D4" s="12" t="s">
        <v>7</v>
      </c>
      <c r="E4" s="22" t="s">
        <v>70</v>
      </c>
      <c r="F4" s="18"/>
      <c r="G4" s="13">
        <v>125</v>
      </c>
      <c r="H4" s="20">
        <f t="shared" si="0"/>
        <v>125</v>
      </c>
      <c r="I4" s="18"/>
      <c r="J4" s="13">
        <v>200</v>
      </c>
      <c r="K4" s="20">
        <f t="shared" si="1"/>
        <v>200</v>
      </c>
    </row>
    <row r="5" spans="1:11" ht="15.75">
      <c r="A5" s="11"/>
      <c r="B5" s="15"/>
      <c r="C5" s="12">
        <v>4331</v>
      </c>
      <c r="D5" s="12" t="s">
        <v>7</v>
      </c>
      <c r="E5" s="21" t="s">
        <v>8</v>
      </c>
      <c r="F5" s="18"/>
      <c r="G5" s="13">
        <v>5000</v>
      </c>
      <c r="H5" s="20">
        <f t="shared" si="0"/>
        <v>5000</v>
      </c>
      <c r="I5" s="18"/>
      <c r="J5" s="13">
        <v>15000</v>
      </c>
      <c r="K5" s="20">
        <f t="shared" si="1"/>
        <v>15000</v>
      </c>
    </row>
    <row r="6" spans="1:11" ht="15.75">
      <c r="A6" s="8"/>
      <c r="B6" s="14"/>
      <c r="C6" s="9">
        <v>4431</v>
      </c>
      <c r="D6" s="9" t="s">
        <v>7</v>
      </c>
      <c r="E6" s="22" t="s">
        <v>71</v>
      </c>
      <c r="F6" s="17"/>
      <c r="G6" s="10">
        <v>1100</v>
      </c>
      <c r="H6" s="19">
        <f t="shared" si="0"/>
        <v>1100</v>
      </c>
      <c r="I6" s="17"/>
      <c r="J6" s="10">
        <v>1200</v>
      </c>
      <c r="K6" s="19">
        <f t="shared" si="1"/>
        <v>1200</v>
      </c>
    </row>
    <row r="7" spans="1:11" ht="16.5" thickBot="1">
      <c r="A7" s="39"/>
      <c r="B7" s="40" t="s">
        <v>47</v>
      </c>
      <c r="C7" s="41"/>
      <c r="D7" s="41"/>
      <c r="E7" s="42"/>
      <c r="F7" s="43">
        <f>SUM(F3:F6)</f>
        <v>1000</v>
      </c>
      <c r="G7" s="43">
        <f>SUM(G3:G6)</f>
        <v>6225</v>
      </c>
      <c r="H7" s="44">
        <f t="shared" si="0"/>
        <v>5225</v>
      </c>
      <c r="I7" s="43">
        <f>SUM(I3:I6)</f>
        <v>1000</v>
      </c>
      <c r="J7" s="43">
        <f>SUM(J3:J6)</f>
        <v>16400</v>
      </c>
      <c r="K7" s="44">
        <f t="shared" si="1"/>
        <v>15400</v>
      </c>
    </row>
    <row r="8" spans="1:11" ht="15.75">
      <c r="A8" s="11">
        <v>36323</v>
      </c>
      <c r="B8" s="15" t="s">
        <v>22</v>
      </c>
      <c r="C8" s="12">
        <v>3221</v>
      </c>
      <c r="D8" s="12" t="s">
        <v>6</v>
      </c>
      <c r="E8" s="22" t="s">
        <v>14</v>
      </c>
      <c r="F8" s="18">
        <v>8000</v>
      </c>
      <c r="G8" s="13"/>
      <c r="H8" s="20">
        <f t="shared" si="0"/>
        <v>-8000</v>
      </c>
      <c r="I8" s="18">
        <v>10000</v>
      </c>
      <c r="J8" s="13"/>
      <c r="K8" s="20">
        <f t="shared" si="1"/>
        <v>-10000</v>
      </c>
    </row>
    <row r="9" spans="1:11" ht="15.75">
      <c r="A9" s="8"/>
      <c r="B9" s="14" t="s">
        <v>23</v>
      </c>
      <c r="C9" s="9">
        <v>3223</v>
      </c>
      <c r="D9" s="9" t="s">
        <v>6</v>
      </c>
      <c r="E9" s="21" t="s">
        <v>15</v>
      </c>
      <c r="F9" s="17">
        <v>1600</v>
      </c>
      <c r="G9" s="10"/>
      <c r="H9" s="20">
        <f t="shared" si="0"/>
        <v>-1600</v>
      </c>
      <c r="I9" s="17">
        <v>1500</v>
      </c>
      <c r="J9" s="10"/>
      <c r="K9" s="20">
        <f t="shared" si="1"/>
        <v>-1500</v>
      </c>
    </row>
    <row r="10" spans="1:11" ht="15.75">
      <c r="A10" s="8"/>
      <c r="B10" s="14" t="s">
        <v>24</v>
      </c>
      <c r="C10" s="12">
        <v>4261</v>
      </c>
      <c r="D10" s="12" t="s">
        <v>7</v>
      </c>
      <c r="E10" s="22" t="s">
        <v>70</v>
      </c>
      <c r="F10" s="17"/>
      <c r="G10" s="10">
        <v>40</v>
      </c>
      <c r="H10" s="20">
        <f t="shared" si="0"/>
        <v>40</v>
      </c>
      <c r="I10" s="17"/>
      <c r="J10" s="10">
        <v>100</v>
      </c>
      <c r="K10" s="20">
        <f t="shared" si="1"/>
        <v>100</v>
      </c>
    </row>
    <row r="11" spans="1:11" ht="15.75">
      <c r="A11" s="8"/>
      <c r="B11" s="14"/>
      <c r="C11" s="9">
        <v>4332</v>
      </c>
      <c r="D11" s="9" t="s">
        <v>7</v>
      </c>
      <c r="E11" s="21" t="s">
        <v>9</v>
      </c>
      <c r="F11" s="17"/>
      <c r="G11" s="10">
        <v>5000</v>
      </c>
      <c r="H11" s="20">
        <f t="shared" si="0"/>
        <v>5000</v>
      </c>
      <c r="I11" s="17"/>
      <c r="J11" s="10">
        <v>5000</v>
      </c>
      <c r="K11" s="20">
        <f t="shared" si="1"/>
        <v>5000</v>
      </c>
    </row>
    <row r="12" spans="1:11" ht="15.75">
      <c r="A12" s="8"/>
      <c r="B12" s="14"/>
      <c r="C12" s="9">
        <v>4431</v>
      </c>
      <c r="D12" s="9" t="s">
        <v>7</v>
      </c>
      <c r="E12" s="22" t="s">
        <v>71</v>
      </c>
      <c r="F12" s="17"/>
      <c r="G12" s="10">
        <v>400</v>
      </c>
      <c r="H12" s="19">
        <f t="shared" si="0"/>
        <v>400</v>
      </c>
      <c r="I12" s="17"/>
      <c r="J12" s="10">
        <v>400</v>
      </c>
      <c r="K12" s="19">
        <f t="shared" si="1"/>
        <v>400</v>
      </c>
    </row>
    <row r="13" spans="1:11" ht="16.5" thickBot="1">
      <c r="A13" s="39"/>
      <c r="B13" s="40" t="s">
        <v>47</v>
      </c>
      <c r="C13" s="41"/>
      <c r="D13" s="41"/>
      <c r="E13" s="42"/>
      <c r="F13" s="43">
        <f>SUM(F8:F12)</f>
        <v>9600</v>
      </c>
      <c r="G13" s="43">
        <f>SUM(G8:G12)</f>
        <v>5440</v>
      </c>
      <c r="H13" s="44">
        <f t="shared" si="0"/>
        <v>-4160</v>
      </c>
      <c r="I13" s="43">
        <f>SUM(I8:I12)</f>
        <v>11500</v>
      </c>
      <c r="J13" s="43">
        <f>SUM(J8:J12)</f>
        <v>5500</v>
      </c>
      <c r="K13" s="44">
        <f t="shared" si="1"/>
        <v>-6000</v>
      </c>
    </row>
    <row r="14" spans="1:11" ht="15.75">
      <c r="A14" s="45">
        <v>36325</v>
      </c>
      <c r="B14" s="46" t="s">
        <v>25</v>
      </c>
      <c r="C14" s="47"/>
      <c r="D14" s="47"/>
      <c r="E14" s="48" t="s">
        <v>49</v>
      </c>
      <c r="F14" s="49"/>
      <c r="G14" s="50"/>
      <c r="H14" s="51">
        <f t="shared" si="0"/>
        <v>0</v>
      </c>
      <c r="I14" s="49"/>
      <c r="J14" s="50"/>
      <c r="K14" s="51">
        <f t="shared" si="1"/>
        <v>0</v>
      </c>
    </row>
    <row r="15" spans="1:11" ht="16.5" thickBot="1">
      <c r="A15" s="39"/>
      <c r="B15" s="40" t="s">
        <v>47</v>
      </c>
      <c r="C15" s="41"/>
      <c r="D15" s="41"/>
      <c r="E15" s="42"/>
      <c r="F15" s="43">
        <f>SUM(F14)</f>
        <v>0</v>
      </c>
      <c r="G15" s="43">
        <f>SUM(G14)</f>
        <v>0</v>
      </c>
      <c r="H15" s="44">
        <f t="shared" si="0"/>
        <v>0</v>
      </c>
      <c r="I15" s="43">
        <f>SUM(I14)</f>
        <v>0</v>
      </c>
      <c r="J15" s="43">
        <f>SUM(J14)</f>
        <v>0</v>
      </c>
      <c r="K15" s="44">
        <f t="shared" si="1"/>
        <v>0</v>
      </c>
    </row>
    <row r="16" spans="1:15" ht="15.75">
      <c r="A16" s="45">
        <v>36331</v>
      </c>
      <c r="B16" s="46" t="s">
        <v>26</v>
      </c>
      <c r="C16" s="47">
        <v>4261</v>
      </c>
      <c r="D16" s="47" t="s">
        <v>7</v>
      </c>
      <c r="E16" s="22" t="s">
        <v>70</v>
      </c>
      <c r="F16" s="56"/>
      <c r="G16" s="56">
        <v>350</v>
      </c>
      <c r="H16" s="20">
        <f t="shared" si="0"/>
        <v>350</v>
      </c>
      <c r="I16" s="56"/>
      <c r="J16" s="56">
        <v>500</v>
      </c>
      <c r="K16" s="20">
        <f t="shared" si="1"/>
        <v>500</v>
      </c>
      <c r="L16" s="63"/>
      <c r="M16" s="64"/>
      <c r="N16" s="64"/>
      <c r="O16" s="64"/>
    </row>
    <row r="17" spans="1:15" ht="15.75">
      <c r="A17" s="61"/>
      <c r="B17" s="62"/>
      <c r="C17" s="65">
        <v>4331</v>
      </c>
      <c r="D17" s="65" t="s">
        <v>7</v>
      </c>
      <c r="E17" s="22" t="s">
        <v>8</v>
      </c>
      <c r="F17" s="66"/>
      <c r="G17" s="66">
        <v>18000</v>
      </c>
      <c r="H17" s="20">
        <f t="shared" si="0"/>
        <v>18000</v>
      </c>
      <c r="I17" s="66"/>
      <c r="J17" s="66">
        <v>30000</v>
      </c>
      <c r="K17" s="20">
        <f t="shared" si="1"/>
        <v>30000</v>
      </c>
      <c r="L17" s="63"/>
      <c r="M17" s="64"/>
      <c r="N17" s="64"/>
      <c r="O17" s="64"/>
    </row>
    <row r="18" spans="1:11" ht="15.75">
      <c r="A18" s="11"/>
      <c r="B18" s="15"/>
      <c r="C18" s="12">
        <v>4431</v>
      </c>
      <c r="D18" s="12" t="s">
        <v>7</v>
      </c>
      <c r="E18" s="22" t="s">
        <v>71</v>
      </c>
      <c r="F18" s="18"/>
      <c r="G18" s="13">
        <v>2800</v>
      </c>
      <c r="H18" s="20">
        <f t="shared" si="0"/>
        <v>2800</v>
      </c>
      <c r="I18" s="18"/>
      <c r="J18" s="13">
        <v>2900</v>
      </c>
      <c r="K18" s="20">
        <f t="shared" si="1"/>
        <v>2900</v>
      </c>
    </row>
    <row r="19" spans="1:11" ht="16.5" thickBot="1">
      <c r="A19" s="39"/>
      <c r="B19" s="40" t="s">
        <v>47</v>
      </c>
      <c r="C19" s="41"/>
      <c r="D19" s="41"/>
      <c r="E19" s="42"/>
      <c r="F19" s="43">
        <f>SUM(F16:F18)</f>
        <v>0</v>
      </c>
      <c r="G19" s="43">
        <f>SUM(G16:G18)</f>
        <v>21150</v>
      </c>
      <c r="H19" s="44">
        <f t="shared" si="0"/>
        <v>21150</v>
      </c>
      <c r="I19" s="43">
        <f>SUM(I16:I18)</f>
        <v>0</v>
      </c>
      <c r="J19" s="43">
        <f>SUM(J16:J18)</f>
        <v>33400</v>
      </c>
      <c r="K19" s="44">
        <f t="shared" si="1"/>
        <v>33400</v>
      </c>
    </row>
    <row r="20" spans="1:12" s="64" customFormat="1" ht="15.75">
      <c r="A20" s="45">
        <v>36333</v>
      </c>
      <c r="B20" s="46" t="s">
        <v>27</v>
      </c>
      <c r="C20" s="47">
        <v>4261</v>
      </c>
      <c r="D20" s="47" t="s">
        <v>7</v>
      </c>
      <c r="E20" s="22" t="s">
        <v>70</v>
      </c>
      <c r="F20" s="56"/>
      <c r="G20" s="56">
        <v>100</v>
      </c>
      <c r="H20" s="20">
        <f t="shared" si="0"/>
        <v>100</v>
      </c>
      <c r="I20" s="56"/>
      <c r="J20" s="56">
        <v>100</v>
      </c>
      <c r="K20" s="20">
        <f t="shared" si="1"/>
        <v>100</v>
      </c>
      <c r="L20" s="63"/>
    </row>
    <row r="21" spans="1:12" s="64" customFormat="1" ht="15.75">
      <c r="A21" s="61"/>
      <c r="B21" s="62"/>
      <c r="C21" s="65">
        <v>4331</v>
      </c>
      <c r="D21" s="65" t="s">
        <v>7</v>
      </c>
      <c r="E21" s="22" t="s">
        <v>8</v>
      </c>
      <c r="F21" s="66"/>
      <c r="G21" s="66">
        <v>50000</v>
      </c>
      <c r="H21" s="20">
        <f t="shared" si="0"/>
        <v>50000</v>
      </c>
      <c r="I21" s="66"/>
      <c r="J21" s="66">
        <v>50000</v>
      </c>
      <c r="K21" s="20">
        <f t="shared" si="1"/>
        <v>50000</v>
      </c>
      <c r="L21" s="63"/>
    </row>
    <row r="22" spans="1:11" ht="15.75">
      <c r="A22" s="11"/>
      <c r="B22" s="15"/>
      <c r="C22" s="12">
        <v>4431</v>
      </c>
      <c r="D22" s="12" t="s">
        <v>7</v>
      </c>
      <c r="E22" s="22" t="s">
        <v>71</v>
      </c>
      <c r="F22" s="18"/>
      <c r="G22" s="13">
        <v>600</v>
      </c>
      <c r="H22" s="20">
        <f t="shared" si="0"/>
        <v>600</v>
      </c>
      <c r="I22" s="18"/>
      <c r="J22" s="13">
        <v>600</v>
      </c>
      <c r="K22" s="20">
        <f t="shared" si="1"/>
        <v>600</v>
      </c>
    </row>
    <row r="23" spans="1:11" ht="16.5" thickBot="1">
      <c r="A23" s="39"/>
      <c r="B23" s="40" t="s">
        <v>47</v>
      </c>
      <c r="C23" s="41"/>
      <c r="D23" s="41"/>
      <c r="E23" s="42"/>
      <c r="F23" s="43">
        <f>SUM(F20:F22)</f>
        <v>0</v>
      </c>
      <c r="G23" s="43">
        <f>SUM(G20:G22)</f>
        <v>50700</v>
      </c>
      <c r="H23" s="44">
        <f t="shared" si="0"/>
        <v>50700</v>
      </c>
      <c r="I23" s="43">
        <f>SUM(I20:I22)</f>
        <v>0</v>
      </c>
      <c r="J23" s="43">
        <f>SUM(J20:J22)</f>
        <v>50700</v>
      </c>
      <c r="K23" s="44">
        <f t="shared" si="1"/>
        <v>50700</v>
      </c>
    </row>
    <row r="24" spans="1:11" ht="15.75">
      <c r="A24" s="52">
        <v>36334</v>
      </c>
      <c r="B24" s="53" t="s">
        <v>28</v>
      </c>
      <c r="C24" s="47">
        <v>4261</v>
      </c>
      <c r="D24" s="47" t="s">
        <v>7</v>
      </c>
      <c r="E24" s="22" t="s">
        <v>70</v>
      </c>
      <c r="F24" s="49"/>
      <c r="G24" s="50">
        <v>500</v>
      </c>
      <c r="H24" s="19">
        <f t="shared" si="0"/>
        <v>500</v>
      </c>
      <c r="I24" s="49"/>
      <c r="J24" s="50">
        <v>400</v>
      </c>
      <c r="K24" s="19">
        <f t="shared" si="1"/>
        <v>400</v>
      </c>
    </row>
    <row r="25" spans="1:11" ht="15.75">
      <c r="A25" s="8"/>
      <c r="B25" s="14"/>
      <c r="C25" s="65">
        <v>4331</v>
      </c>
      <c r="D25" s="65" t="s">
        <v>7</v>
      </c>
      <c r="E25" s="22" t="s">
        <v>8</v>
      </c>
      <c r="F25" s="17"/>
      <c r="G25" s="17">
        <v>170000</v>
      </c>
      <c r="H25" s="19">
        <f t="shared" si="0"/>
        <v>170000</v>
      </c>
      <c r="I25" s="17"/>
      <c r="J25" s="17">
        <v>180000</v>
      </c>
      <c r="K25" s="19">
        <f t="shared" si="1"/>
        <v>180000</v>
      </c>
    </row>
    <row r="26" spans="1:11" ht="15.75">
      <c r="A26" s="8"/>
      <c r="B26" s="14"/>
      <c r="C26" s="12">
        <v>4431</v>
      </c>
      <c r="D26" s="12" t="s">
        <v>7</v>
      </c>
      <c r="E26" s="22" t="s">
        <v>71</v>
      </c>
      <c r="F26" s="17"/>
      <c r="G26" s="17">
        <v>1200</v>
      </c>
      <c r="H26" s="19">
        <f t="shared" si="0"/>
        <v>1200</v>
      </c>
      <c r="I26" s="17"/>
      <c r="J26" s="17">
        <v>400</v>
      </c>
      <c r="K26" s="19">
        <f t="shared" si="1"/>
        <v>400</v>
      </c>
    </row>
    <row r="27" spans="1:11" ht="16.5" thickBot="1">
      <c r="A27" s="39"/>
      <c r="B27" s="40" t="s">
        <v>47</v>
      </c>
      <c r="C27" s="41"/>
      <c r="D27" s="41"/>
      <c r="E27" s="42"/>
      <c r="F27" s="43">
        <f>SUM(F24:F26)</f>
        <v>0</v>
      </c>
      <c r="G27" s="43">
        <f>SUM(G24:G26)</f>
        <v>171700</v>
      </c>
      <c r="H27" s="44">
        <f t="shared" si="0"/>
        <v>171700</v>
      </c>
      <c r="I27" s="43">
        <f>SUM(I24:I26)</f>
        <v>0</v>
      </c>
      <c r="J27" s="43">
        <f>SUM(J24:J26)</f>
        <v>180800</v>
      </c>
      <c r="K27" s="44">
        <f t="shared" si="1"/>
        <v>180800</v>
      </c>
    </row>
    <row r="28" spans="1:11" ht="15.75">
      <c r="A28" s="52">
        <v>36335</v>
      </c>
      <c r="B28" s="53" t="s">
        <v>29</v>
      </c>
      <c r="C28" s="47">
        <v>4261</v>
      </c>
      <c r="D28" s="47" t="s">
        <v>7</v>
      </c>
      <c r="E28" s="22" t="s">
        <v>70</v>
      </c>
      <c r="F28" s="49"/>
      <c r="G28" s="50">
        <v>700</v>
      </c>
      <c r="H28" s="19">
        <f t="shared" si="0"/>
        <v>700</v>
      </c>
      <c r="I28" s="49"/>
      <c r="J28" s="50">
        <v>700</v>
      </c>
      <c r="K28" s="19">
        <f t="shared" si="1"/>
        <v>700</v>
      </c>
    </row>
    <row r="29" spans="1:11" ht="15.75">
      <c r="A29" s="11"/>
      <c r="B29" s="15"/>
      <c r="C29" s="65">
        <v>4331</v>
      </c>
      <c r="D29" s="65" t="s">
        <v>7</v>
      </c>
      <c r="E29" s="22" t="s">
        <v>8</v>
      </c>
      <c r="F29" s="18"/>
      <c r="G29" s="18">
        <v>401200</v>
      </c>
      <c r="H29" s="19">
        <f t="shared" si="0"/>
        <v>401200</v>
      </c>
      <c r="I29" s="18"/>
      <c r="J29" s="18">
        <v>700000</v>
      </c>
      <c r="K29" s="19">
        <f t="shared" si="1"/>
        <v>700000</v>
      </c>
    </row>
    <row r="30" spans="1:11" ht="15.75">
      <c r="A30" s="8"/>
      <c r="B30" s="14"/>
      <c r="C30" s="12">
        <v>4431</v>
      </c>
      <c r="D30" s="12" t="s">
        <v>7</v>
      </c>
      <c r="E30" s="22" t="s">
        <v>71</v>
      </c>
      <c r="F30" s="17"/>
      <c r="G30" s="17">
        <v>1800</v>
      </c>
      <c r="H30" s="19">
        <f t="shared" si="0"/>
        <v>1800</v>
      </c>
      <c r="I30" s="17"/>
      <c r="J30" s="17">
        <v>600</v>
      </c>
      <c r="K30" s="19">
        <f t="shared" si="1"/>
        <v>600</v>
      </c>
    </row>
    <row r="31" spans="1:11" ht="16.5" thickBot="1">
      <c r="A31" s="39"/>
      <c r="B31" s="40" t="s">
        <v>47</v>
      </c>
      <c r="C31" s="41"/>
      <c r="D31" s="41"/>
      <c r="E31" s="42"/>
      <c r="F31" s="43">
        <f>SUM(F28:F30)</f>
        <v>0</v>
      </c>
      <c r="G31" s="43">
        <f>SUM(G28:G30)</f>
        <v>403700</v>
      </c>
      <c r="H31" s="44">
        <f t="shared" si="0"/>
        <v>403700</v>
      </c>
      <c r="I31" s="43">
        <f>SUM(I28:I30)</f>
        <v>0</v>
      </c>
      <c r="J31" s="43">
        <f>SUM(J28:J30)</f>
        <v>701300</v>
      </c>
      <c r="K31" s="44">
        <f t="shared" si="1"/>
        <v>701300</v>
      </c>
    </row>
    <row r="32" spans="1:11" ht="15.75">
      <c r="A32" s="11">
        <v>36336</v>
      </c>
      <c r="B32" s="15" t="s">
        <v>30</v>
      </c>
      <c r="C32" s="12">
        <v>3221</v>
      </c>
      <c r="D32" s="12" t="s">
        <v>6</v>
      </c>
      <c r="E32" s="22" t="s">
        <v>14</v>
      </c>
      <c r="F32" s="18">
        <v>10000</v>
      </c>
      <c r="G32" s="13"/>
      <c r="H32" s="20">
        <f t="shared" si="0"/>
        <v>-10000</v>
      </c>
      <c r="I32" s="18">
        <v>10000</v>
      </c>
      <c r="J32" s="13"/>
      <c r="K32" s="20">
        <f t="shared" si="1"/>
        <v>-10000</v>
      </c>
    </row>
    <row r="33" spans="1:11" ht="15.75">
      <c r="A33" s="11"/>
      <c r="B33" s="15"/>
      <c r="C33" s="12">
        <v>4261</v>
      </c>
      <c r="D33" s="12" t="s">
        <v>7</v>
      </c>
      <c r="E33" s="22" t="s">
        <v>70</v>
      </c>
      <c r="F33" s="18"/>
      <c r="G33" s="13">
        <v>300</v>
      </c>
      <c r="H33" s="20">
        <f t="shared" si="0"/>
        <v>300</v>
      </c>
      <c r="I33" s="18"/>
      <c r="J33" s="13">
        <v>300</v>
      </c>
      <c r="K33" s="20">
        <f t="shared" si="1"/>
        <v>300</v>
      </c>
    </row>
    <row r="34" spans="1:11" ht="15.75">
      <c r="A34" s="8"/>
      <c r="B34" s="14"/>
      <c r="C34" s="9">
        <v>4332</v>
      </c>
      <c r="D34" s="9" t="s">
        <v>7</v>
      </c>
      <c r="E34" s="21" t="s">
        <v>9</v>
      </c>
      <c r="F34" s="17"/>
      <c r="G34" s="10">
        <v>1050000</v>
      </c>
      <c r="H34" s="20">
        <f t="shared" si="0"/>
        <v>1050000</v>
      </c>
      <c r="I34" s="17"/>
      <c r="J34" s="10">
        <v>1050000</v>
      </c>
      <c r="K34" s="20">
        <f t="shared" si="1"/>
        <v>1050000</v>
      </c>
    </row>
    <row r="35" spans="1:11" ht="15.75">
      <c r="A35" s="8"/>
      <c r="B35" s="14"/>
      <c r="C35" s="9">
        <v>4431</v>
      </c>
      <c r="D35" s="9" t="s">
        <v>7</v>
      </c>
      <c r="E35" s="22" t="s">
        <v>71</v>
      </c>
      <c r="F35" s="17"/>
      <c r="G35" s="17">
        <v>1700</v>
      </c>
      <c r="H35" s="20">
        <f t="shared" si="0"/>
        <v>1700</v>
      </c>
      <c r="I35" s="17"/>
      <c r="J35" s="17">
        <v>1800</v>
      </c>
      <c r="K35" s="20">
        <f t="shared" si="1"/>
        <v>1800</v>
      </c>
    </row>
    <row r="36" spans="1:11" ht="16.5" thickBot="1">
      <c r="A36" s="39"/>
      <c r="B36" s="40" t="s">
        <v>47</v>
      </c>
      <c r="C36" s="41"/>
      <c r="D36" s="41"/>
      <c r="E36" s="42"/>
      <c r="F36" s="43">
        <f>SUM(F32:F35)</f>
        <v>10000</v>
      </c>
      <c r="G36" s="43">
        <f>SUM(G32:G35)</f>
        <v>1052000</v>
      </c>
      <c r="H36" s="44">
        <f t="shared" si="0"/>
        <v>1042000</v>
      </c>
      <c r="I36" s="43">
        <f>SUM(I32:I35)</f>
        <v>10000</v>
      </c>
      <c r="J36" s="43">
        <f>SUM(J32:J35)</f>
        <v>1052100</v>
      </c>
      <c r="K36" s="43">
        <f>SUM(K32:K35)</f>
        <v>1042100</v>
      </c>
    </row>
    <row r="37" spans="1:11" ht="15.75">
      <c r="A37" s="11">
        <v>36338</v>
      </c>
      <c r="B37" s="15" t="s">
        <v>31</v>
      </c>
      <c r="C37" s="12">
        <v>3221</v>
      </c>
      <c r="D37" s="12" t="s">
        <v>6</v>
      </c>
      <c r="E37" s="22" t="s">
        <v>14</v>
      </c>
      <c r="F37" s="18">
        <v>122000</v>
      </c>
      <c r="G37" s="13"/>
      <c r="H37" s="20">
        <f t="shared" si="0"/>
        <v>-122000</v>
      </c>
      <c r="I37" s="18">
        <v>140000</v>
      </c>
      <c r="J37" s="13"/>
      <c r="K37" s="20">
        <f t="shared" si="1"/>
        <v>-140000</v>
      </c>
    </row>
    <row r="38" spans="1:11" ht="15.75">
      <c r="A38" s="8"/>
      <c r="B38" s="14"/>
      <c r="C38" s="9">
        <v>3223</v>
      </c>
      <c r="D38" s="9" t="s">
        <v>6</v>
      </c>
      <c r="E38" s="21" t="s">
        <v>15</v>
      </c>
      <c r="F38" s="17">
        <v>8400</v>
      </c>
      <c r="G38" s="10"/>
      <c r="H38" s="20">
        <f t="shared" si="0"/>
        <v>-8400</v>
      </c>
      <c r="I38" s="17">
        <v>8500</v>
      </c>
      <c r="J38" s="10"/>
      <c r="K38" s="20">
        <f t="shared" si="1"/>
        <v>-8500</v>
      </c>
    </row>
    <row r="39" spans="1:11" ht="15.75">
      <c r="A39" s="8"/>
      <c r="B39" s="14"/>
      <c r="C39" s="9">
        <v>3481</v>
      </c>
      <c r="D39" s="9" t="s">
        <v>6</v>
      </c>
      <c r="E39" s="21" t="s">
        <v>10</v>
      </c>
      <c r="F39" s="17">
        <v>3000</v>
      </c>
      <c r="G39" s="10"/>
      <c r="H39" s="20">
        <f t="shared" si="0"/>
        <v>-3000</v>
      </c>
      <c r="I39" s="17">
        <v>7000</v>
      </c>
      <c r="J39" s="10"/>
      <c r="K39" s="20">
        <f t="shared" si="1"/>
        <v>-7000</v>
      </c>
    </row>
    <row r="40" spans="1:11" ht="15.75">
      <c r="A40" s="8"/>
      <c r="B40" s="14" t="s">
        <v>46</v>
      </c>
      <c r="C40" s="9">
        <v>3482</v>
      </c>
      <c r="D40" s="9" t="s">
        <v>6</v>
      </c>
      <c r="E40" s="21" t="s">
        <v>11</v>
      </c>
      <c r="F40" s="17">
        <v>110000</v>
      </c>
      <c r="G40" s="10"/>
      <c r="H40" s="20">
        <f t="shared" si="0"/>
        <v>-110000</v>
      </c>
      <c r="I40" s="17">
        <v>110000</v>
      </c>
      <c r="J40" s="10"/>
      <c r="K40" s="20">
        <f t="shared" si="1"/>
        <v>-110000</v>
      </c>
    </row>
    <row r="41" spans="1:11" ht="15.75">
      <c r="A41" s="8"/>
      <c r="B41" s="14"/>
      <c r="C41" s="12">
        <v>4261</v>
      </c>
      <c r="D41" s="12" t="s">
        <v>7</v>
      </c>
      <c r="E41" s="22" t="s">
        <v>70</v>
      </c>
      <c r="F41" s="17"/>
      <c r="G41" s="10">
        <v>300</v>
      </c>
      <c r="H41" s="20">
        <f t="shared" si="0"/>
        <v>300</v>
      </c>
      <c r="I41" s="17"/>
      <c r="J41" s="10">
        <v>400</v>
      </c>
      <c r="K41" s="20">
        <f t="shared" si="1"/>
        <v>400</v>
      </c>
    </row>
    <row r="42" spans="1:11" ht="15.75">
      <c r="A42" s="8"/>
      <c r="B42" s="14"/>
      <c r="C42" s="9">
        <v>4332</v>
      </c>
      <c r="D42" s="9" t="s">
        <v>7</v>
      </c>
      <c r="E42" s="21" t="s">
        <v>9</v>
      </c>
      <c r="F42" s="17"/>
      <c r="G42" s="10">
        <f>5000+2800000</f>
        <v>2805000</v>
      </c>
      <c r="H42" s="20">
        <f t="shared" si="0"/>
        <v>2805000</v>
      </c>
      <c r="I42" s="17"/>
      <c r="J42" s="10">
        <v>3300000</v>
      </c>
      <c r="K42" s="20">
        <f t="shared" si="1"/>
        <v>3300000</v>
      </c>
    </row>
    <row r="43" spans="1:11" ht="15.75">
      <c r="A43" s="8"/>
      <c r="B43" s="14"/>
      <c r="C43" s="9">
        <v>4431</v>
      </c>
      <c r="D43" s="9" t="s">
        <v>7</v>
      </c>
      <c r="E43" s="22" t="s">
        <v>71</v>
      </c>
      <c r="F43" s="17"/>
      <c r="G43" s="10">
        <v>2500</v>
      </c>
      <c r="H43" s="20">
        <f t="shared" si="0"/>
        <v>2500</v>
      </c>
      <c r="I43" s="17"/>
      <c r="J43" s="10">
        <v>2300</v>
      </c>
      <c r="K43" s="20">
        <f t="shared" si="1"/>
        <v>2300</v>
      </c>
    </row>
    <row r="44" spans="1:11" ht="15.75">
      <c r="A44" s="8"/>
      <c r="B44" s="14"/>
      <c r="C44" s="9">
        <v>4452</v>
      </c>
      <c r="D44" s="9" t="s">
        <v>7</v>
      </c>
      <c r="E44" s="21" t="s">
        <v>16</v>
      </c>
      <c r="F44" s="17"/>
      <c r="G44" s="10">
        <v>50000</v>
      </c>
      <c r="H44" s="19">
        <f t="shared" si="0"/>
        <v>50000</v>
      </c>
      <c r="I44" s="17"/>
      <c r="J44" s="10">
        <v>60000</v>
      </c>
      <c r="K44" s="19">
        <f t="shared" si="1"/>
        <v>60000</v>
      </c>
    </row>
    <row r="45" spans="1:11" ht="16.5" thickBot="1">
      <c r="A45" s="39"/>
      <c r="B45" s="40" t="s">
        <v>47</v>
      </c>
      <c r="C45" s="41"/>
      <c r="D45" s="41"/>
      <c r="E45" s="42"/>
      <c r="F45" s="43">
        <f>SUM(F37:F44)</f>
        <v>243400</v>
      </c>
      <c r="G45" s="43">
        <f>SUM(G37:G44)</f>
        <v>2857800</v>
      </c>
      <c r="H45" s="44">
        <f t="shared" si="0"/>
        <v>2614400</v>
      </c>
      <c r="I45" s="43">
        <f>SUM(I37:I44)</f>
        <v>265500</v>
      </c>
      <c r="J45" s="43">
        <f>SUM(J37:J44)</f>
        <v>3362700</v>
      </c>
      <c r="K45" s="44">
        <f t="shared" si="1"/>
        <v>3097200</v>
      </c>
    </row>
    <row r="46" spans="1:11" ht="15.75">
      <c r="A46" s="45">
        <v>36339</v>
      </c>
      <c r="B46" s="46" t="s">
        <v>32</v>
      </c>
      <c r="C46" s="47">
        <v>4261</v>
      </c>
      <c r="D46" s="12" t="s">
        <v>7</v>
      </c>
      <c r="E46" s="22" t="s">
        <v>70</v>
      </c>
      <c r="F46" s="56"/>
      <c r="G46" s="57">
        <v>50</v>
      </c>
      <c r="H46" s="19">
        <f t="shared" si="0"/>
        <v>50</v>
      </c>
      <c r="I46" s="56"/>
      <c r="J46" s="57">
        <v>100</v>
      </c>
      <c r="K46" s="19">
        <f t="shared" si="1"/>
        <v>100</v>
      </c>
    </row>
    <row r="47" spans="1:11" ht="15.75">
      <c r="A47" s="67"/>
      <c r="B47" s="68"/>
      <c r="C47" s="69">
        <v>4431</v>
      </c>
      <c r="D47" s="9" t="s">
        <v>7</v>
      </c>
      <c r="E47" s="22" t="s">
        <v>71</v>
      </c>
      <c r="F47" s="70"/>
      <c r="G47" s="70">
        <v>400</v>
      </c>
      <c r="H47" s="19">
        <f t="shared" si="0"/>
        <v>400</v>
      </c>
      <c r="I47" s="70"/>
      <c r="J47" s="70">
        <v>400</v>
      </c>
      <c r="K47" s="19">
        <f t="shared" si="1"/>
        <v>400</v>
      </c>
    </row>
    <row r="48" spans="1:11" ht="16.5" thickBot="1">
      <c r="A48" s="39"/>
      <c r="B48" s="40" t="s">
        <v>47</v>
      </c>
      <c r="C48" s="41"/>
      <c r="D48" s="41"/>
      <c r="E48" s="42"/>
      <c r="F48" s="43">
        <f>SUM(F46:F47)</f>
        <v>0</v>
      </c>
      <c r="G48" s="43">
        <f>SUM(G46:G47)</f>
        <v>450</v>
      </c>
      <c r="H48" s="44">
        <f t="shared" si="0"/>
        <v>450</v>
      </c>
      <c r="I48" s="43">
        <f>SUM(I46:I47)</f>
        <v>0</v>
      </c>
      <c r="J48" s="43">
        <f>SUM(J46:J47)</f>
        <v>500</v>
      </c>
      <c r="K48" s="44">
        <f t="shared" si="1"/>
        <v>500</v>
      </c>
    </row>
    <row r="49" spans="1:11" ht="15.75">
      <c r="A49" s="11">
        <v>36341</v>
      </c>
      <c r="B49" s="15" t="s">
        <v>33</v>
      </c>
      <c r="C49" s="12">
        <v>3211</v>
      </c>
      <c r="D49" s="12" t="s">
        <v>6</v>
      </c>
      <c r="E49" s="22" t="s">
        <v>12</v>
      </c>
      <c r="F49" s="18">
        <v>18000</v>
      </c>
      <c r="G49" s="13"/>
      <c r="H49" s="20">
        <f t="shared" si="0"/>
        <v>-18000</v>
      </c>
      <c r="I49" s="18">
        <v>9000</v>
      </c>
      <c r="J49" s="13"/>
      <c r="K49" s="20">
        <f t="shared" si="1"/>
        <v>-9000</v>
      </c>
    </row>
    <row r="50" spans="1:11" ht="15.75">
      <c r="A50" s="8"/>
      <c r="B50" s="14"/>
      <c r="C50" s="9">
        <v>3213</v>
      </c>
      <c r="D50" s="9" t="s">
        <v>6</v>
      </c>
      <c r="E50" s="21" t="s">
        <v>13</v>
      </c>
      <c r="F50" s="17">
        <v>24000</v>
      </c>
      <c r="G50" s="10"/>
      <c r="H50" s="20">
        <f t="shared" si="0"/>
        <v>-24000</v>
      </c>
      <c r="I50" s="17">
        <v>34000</v>
      </c>
      <c r="J50" s="10"/>
      <c r="K50" s="20">
        <f t="shared" si="1"/>
        <v>-34000</v>
      </c>
    </row>
    <row r="51" spans="1:11" ht="15.75">
      <c r="A51" s="8"/>
      <c r="B51" s="14"/>
      <c r="C51" s="9">
        <v>3221</v>
      </c>
      <c r="D51" s="9" t="s">
        <v>6</v>
      </c>
      <c r="E51" s="21" t="s">
        <v>14</v>
      </c>
      <c r="F51" s="17">
        <v>35000</v>
      </c>
      <c r="G51" s="10"/>
      <c r="H51" s="20">
        <f t="shared" si="0"/>
        <v>-35000</v>
      </c>
      <c r="I51" s="17">
        <v>14000</v>
      </c>
      <c r="J51" s="10"/>
      <c r="K51" s="20">
        <f t="shared" si="1"/>
        <v>-14000</v>
      </c>
    </row>
    <row r="52" spans="1:11" ht="15.75">
      <c r="A52" s="8"/>
      <c r="B52" s="14"/>
      <c r="C52" s="9">
        <v>3223</v>
      </c>
      <c r="D52" s="9" t="s">
        <v>6</v>
      </c>
      <c r="E52" s="21" t="s">
        <v>15</v>
      </c>
      <c r="F52" s="17">
        <v>24000</v>
      </c>
      <c r="G52" s="10"/>
      <c r="H52" s="20">
        <f t="shared" si="0"/>
        <v>-24000</v>
      </c>
      <c r="I52" s="17">
        <v>84000</v>
      </c>
      <c r="J52" s="10"/>
      <c r="K52" s="20">
        <f t="shared" si="1"/>
        <v>-84000</v>
      </c>
    </row>
    <row r="53" spans="1:11" ht="15.75">
      <c r="A53" s="8"/>
      <c r="B53" s="14" t="s">
        <v>46</v>
      </c>
      <c r="C53" s="9">
        <v>3481</v>
      </c>
      <c r="D53" s="9" t="s">
        <v>6</v>
      </c>
      <c r="E53" s="21" t="s">
        <v>10</v>
      </c>
      <c r="F53" s="17">
        <v>11000</v>
      </c>
      <c r="G53" s="10"/>
      <c r="H53" s="20">
        <f t="shared" si="0"/>
        <v>-11000</v>
      </c>
      <c r="I53" s="17">
        <v>11000</v>
      </c>
      <c r="J53" s="10"/>
      <c r="K53" s="20">
        <f t="shared" si="1"/>
        <v>-11000</v>
      </c>
    </row>
    <row r="54" spans="1:11" ht="15.75">
      <c r="A54" s="8"/>
      <c r="B54" s="14"/>
      <c r="C54" s="9">
        <v>3482</v>
      </c>
      <c r="D54" s="9" t="s">
        <v>6</v>
      </c>
      <c r="E54" s="21" t="s">
        <v>11</v>
      </c>
      <c r="F54" s="17">
        <v>54000</v>
      </c>
      <c r="G54" s="10"/>
      <c r="H54" s="20">
        <f t="shared" si="0"/>
        <v>-54000</v>
      </c>
      <c r="I54" s="17">
        <v>54000</v>
      </c>
      <c r="J54" s="10"/>
      <c r="K54" s="20">
        <f t="shared" si="1"/>
        <v>-54000</v>
      </c>
    </row>
    <row r="55" spans="1:11" ht="15.75">
      <c r="A55" s="8"/>
      <c r="B55" s="14"/>
      <c r="C55" s="12">
        <v>4261</v>
      </c>
      <c r="D55" s="12" t="s">
        <v>7</v>
      </c>
      <c r="E55" s="22" t="s">
        <v>70</v>
      </c>
      <c r="F55" s="17"/>
      <c r="G55" s="10">
        <v>100</v>
      </c>
      <c r="H55" s="20">
        <f t="shared" si="0"/>
        <v>100</v>
      </c>
      <c r="I55" s="17"/>
      <c r="J55" s="10">
        <v>200</v>
      </c>
      <c r="K55" s="20">
        <f t="shared" si="1"/>
        <v>200</v>
      </c>
    </row>
    <row r="56" spans="1:11" ht="15.75">
      <c r="A56" s="8"/>
      <c r="B56" s="14"/>
      <c r="C56" s="9">
        <v>4331</v>
      </c>
      <c r="D56" s="9" t="s">
        <v>7</v>
      </c>
      <c r="E56" s="21" t="s">
        <v>8</v>
      </c>
      <c r="F56" s="17"/>
      <c r="G56" s="10">
        <f>170000+500</f>
        <v>170500</v>
      </c>
      <c r="H56" s="20">
        <f t="shared" si="0"/>
        <v>170500</v>
      </c>
      <c r="I56" s="17"/>
      <c r="J56" s="10">
        <v>170000</v>
      </c>
      <c r="K56" s="20">
        <f t="shared" si="1"/>
        <v>170000</v>
      </c>
    </row>
    <row r="57" spans="1:11" ht="15.75">
      <c r="A57" s="8"/>
      <c r="B57" s="14"/>
      <c r="C57" s="9">
        <v>4332</v>
      </c>
      <c r="D57" s="9" t="s">
        <v>7</v>
      </c>
      <c r="E57" s="21" t="s">
        <v>9</v>
      </c>
      <c r="F57" s="17"/>
      <c r="G57" s="10">
        <f>400+420000</f>
        <v>420400</v>
      </c>
      <c r="H57" s="20">
        <f t="shared" si="0"/>
        <v>420400</v>
      </c>
      <c r="I57" s="17"/>
      <c r="J57" s="10">
        <v>600000</v>
      </c>
      <c r="K57" s="20">
        <f t="shared" si="1"/>
        <v>600000</v>
      </c>
    </row>
    <row r="58" spans="1:11" ht="15.75">
      <c r="A58" s="8"/>
      <c r="B58" s="14"/>
      <c r="C58" s="9">
        <v>4431</v>
      </c>
      <c r="D58" s="9" t="s">
        <v>7</v>
      </c>
      <c r="E58" s="22" t="s">
        <v>71</v>
      </c>
      <c r="F58" s="17"/>
      <c r="G58" s="10">
        <v>1000</v>
      </c>
      <c r="H58" s="20">
        <f t="shared" si="0"/>
        <v>1000</v>
      </c>
      <c r="I58" s="17"/>
      <c r="J58" s="10">
        <v>1000</v>
      </c>
      <c r="K58" s="20">
        <f t="shared" si="1"/>
        <v>1000</v>
      </c>
    </row>
    <row r="59" spans="1:11" ht="15.75">
      <c r="A59" s="8"/>
      <c r="B59" s="14"/>
      <c r="C59" s="9">
        <v>4452</v>
      </c>
      <c r="D59" s="9" t="s">
        <v>7</v>
      </c>
      <c r="E59" s="21" t="s">
        <v>16</v>
      </c>
      <c r="F59" s="17"/>
      <c r="G59" s="10">
        <v>48000</v>
      </c>
      <c r="H59" s="19">
        <f>G59-F59</f>
        <v>48000</v>
      </c>
      <c r="I59" s="17"/>
      <c r="J59" s="10">
        <v>50000</v>
      </c>
      <c r="K59" s="19">
        <f>J59-I59</f>
        <v>50000</v>
      </c>
    </row>
    <row r="60" spans="1:11" ht="16.5" thickBot="1">
      <c r="A60" s="39"/>
      <c r="B60" s="40" t="s">
        <v>47</v>
      </c>
      <c r="C60" s="41"/>
      <c r="D60" s="41"/>
      <c r="E60" s="42"/>
      <c r="F60" s="43">
        <f>SUM(F49:F59)</f>
        <v>166000</v>
      </c>
      <c r="G60" s="43">
        <f>SUM(G49:G59)</f>
        <v>640000</v>
      </c>
      <c r="H60" s="44">
        <f>G60-F60</f>
        <v>474000</v>
      </c>
      <c r="I60" s="43">
        <f>SUM(I49:I59)</f>
        <v>206000</v>
      </c>
      <c r="J60" s="43">
        <f>SUM(J49:J59)</f>
        <v>821200</v>
      </c>
      <c r="K60" s="44">
        <f>J60-I60</f>
        <v>615200</v>
      </c>
    </row>
    <row r="61" spans="1:11" ht="15.75">
      <c r="A61" s="11">
        <v>36342</v>
      </c>
      <c r="B61" s="15" t="s">
        <v>34</v>
      </c>
      <c r="C61" s="12">
        <v>3211</v>
      </c>
      <c r="D61" s="12" t="s">
        <v>6</v>
      </c>
      <c r="E61" s="22" t="s">
        <v>12</v>
      </c>
      <c r="F61" s="18">
        <v>2000</v>
      </c>
      <c r="G61" s="13"/>
      <c r="H61" s="20">
        <f aca="true" t="shared" si="2" ref="H61:H84">G61-F61</f>
        <v>-2000</v>
      </c>
      <c r="I61" s="18">
        <v>1000</v>
      </c>
      <c r="J61" s="13"/>
      <c r="K61" s="20">
        <f aca="true" t="shared" si="3" ref="K61:K84">J61-I61</f>
        <v>-1000</v>
      </c>
    </row>
    <row r="62" spans="1:11" ht="15.75">
      <c r="A62" s="8"/>
      <c r="B62" s="14" t="s">
        <v>35</v>
      </c>
      <c r="C62" s="9">
        <v>3213</v>
      </c>
      <c r="D62" s="9" t="s">
        <v>6</v>
      </c>
      <c r="E62" s="21" t="s">
        <v>13</v>
      </c>
      <c r="F62" s="17">
        <v>1000</v>
      </c>
      <c r="G62" s="10"/>
      <c r="H62" s="20">
        <f t="shared" si="2"/>
        <v>-1000</v>
      </c>
      <c r="I62" s="17">
        <v>1000</v>
      </c>
      <c r="J62" s="10"/>
      <c r="K62" s="20">
        <f t="shared" si="3"/>
        <v>-1000</v>
      </c>
    </row>
    <row r="63" spans="1:11" ht="15.75">
      <c r="A63" s="8"/>
      <c r="B63" s="14" t="s">
        <v>36</v>
      </c>
      <c r="C63" s="9">
        <v>3221</v>
      </c>
      <c r="D63" s="9" t="s">
        <v>6</v>
      </c>
      <c r="E63" s="21" t="s">
        <v>14</v>
      </c>
      <c r="F63" s="17">
        <v>3000</v>
      </c>
      <c r="G63" s="10"/>
      <c r="H63" s="20">
        <f t="shared" si="2"/>
        <v>-3000</v>
      </c>
      <c r="I63" s="17">
        <v>5000</v>
      </c>
      <c r="J63" s="10"/>
      <c r="K63" s="20">
        <f t="shared" si="3"/>
        <v>-5000</v>
      </c>
    </row>
    <row r="64" spans="1:11" ht="15.75">
      <c r="A64" s="8"/>
      <c r="B64" s="14"/>
      <c r="C64" s="9">
        <v>3223</v>
      </c>
      <c r="D64" s="9" t="s">
        <v>6</v>
      </c>
      <c r="E64" s="21" t="s">
        <v>15</v>
      </c>
      <c r="F64" s="17">
        <v>1000</v>
      </c>
      <c r="G64" s="10"/>
      <c r="H64" s="20">
        <f t="shared" si="2"/>
        <v>-1000</v>
      </c>
      <c r="I64" s="17">
        <v>1000</v>
      </c>
      <c r="J64" s="10"/>
      <c r="K64" s="20">
        <f t="shared" si="3"/>
        <v>-1000</v>
      </c>
    </row>
    <row r="65" spans="1:11" ht="15.75">
      <c r="A65" s="8"/>
      <c r="B65" s="14"/>
      <c r="C65" s="9">
        <v>3481</v>
      </c>
      <c r="D65" s="9" t="s">
        <v>6</v>
      </c>
      <c r="E65" s="21" t="s">
        <v>10</v>
      </c>
      <c r="F65" s="17">
        <v>1000</v>
      </c>
      <c r="G65" s="10"/>
      <c r="H65" s="20">
        <f t="shared" si="2"/>
        <v>-1000</v>
      </c>
      <c r="I65" s="17">
        <v>1000</v>
      </c>
      <c r="J65" s="10"/>
      <c r="K65" s="20">
        <f t="shared" si="3"/>
        <v>-1000</v>
      </c>
    </row>
    <row r="66" spans="1:11" ht="15.75">
      <c r="A66" s="8"/>
      <c r="B66" s="14" t="s">
        <v>46</v>
      </c>
      <c r="C66" s="9">
        <v>3482</v>
      </c>
      <c r="D66" s="9" t="s">
        <v>6</v>
      </c>
      <c r="E66" s="21" t="s">
        <v>11</v>
      </c>
      <c r="F66" s="17">
        <v>5000</v>
      </c>
      <c r="G66" s="10"/>
      <c r="H66" s="20">
        <f t="shared" si="2"/>
        <v>-5000</v>
      </c>
      <c r="I66" s="17">
        <v>5000</v>
      </c>
      <c r="J66" s="10"/>
      <c r="K66" s="20">
        <f t="shared" si="3"/>
        <v>-5000</v>
      </c>
    </row>
    <row r="67" spans="1:11" ht="15.75">
      <c r="A67" s="8"/>
      <c r="B67" s="14"/>
      <c r="C67" s="12">
        <v>4261</v>
      </c>
      <c r="D67" s="12" t="s">
        <v>7</v>
      </c>
      <c r="E67" s="22" t="s">
        <v>70</v>
      </c>
      <c r="F67" s="17"/>
      <c r="G67" s="10">
        <v>100</v>
      </c>
      <c r="H67" s="20">
        <f t="shared" si="2"/>
        <v>100</v>
      </c>
      <c r="I67" s="17"/>
      <c r="J67" s="10">
        <v>200</v>
      </c>
      <c r="K67" s="20">
        <f t="shared" si="3"/>
        <v>200</v>
      </c>
    </row>
    <row r="68" spans="1:11" ht="15.75">
      <c r="A68" s="8"/>
      <c r="B68" s="14" t="s">
        <v>46</v>
      </c>
      <c r="C68" s="9">
        <v>4331</v>
      </c>
      <c r="D68" s="9" t="s">
        <v>7</v>
      </c>
      <c r="E68" s="21" t="s">
        <v>8</v>
      </c>
      <c r="F68" s="17"/>
      <c r="G68" s="10">
        <v>20000</v>
      </c>
      <c r="H68" s="20">
        <f t="shared" si="2"/>
        <v>20000</v>
      </c>
      <c r="I68" s="17"/>
      <c r="J68" s="10">
        <v>25000</v>
      </c>
      <c r="K68" s="20">
        <f t="shared" si="3"/>
        <v>25000</v>
      </c>
    </row>
    <row r="69" spans="1:11" ht="15.75">
      <c r="A69" s="8"/>
      <c r="B69" s="14"/>
      <c r="C69" s="9">
        <v>4332</v>
      </c>
      <c r="D69" s="9" t="s">
        <v>7</v>
      </c>
      <c r="E69" s="21" t="s">
        <v>9</v>
      </c>
      <c r="F69" s="17"/>
      <c r="G69" s="10">
        <v>50000</v>
      </c>
      <c r="H69" s="20">
        <f t="shared" si="2"/>
        <v>50000</v>
      </c>
      <c r="I69" s="17"/>
      <c r="J69" s="10">
        <v>50000</v>
      </c>
      <c r="K69" s="20">
        <f t="shared" si="3"/>
        <v>50000</v>
      </c>
    </row>
    <row r="70" spans="1:11" ht="15.75">
      <c r="A70" s="8"/>
      <c r="B70" s="14"/>
      <c r="C70" s="9">
        <v>4431</v>
      </c>
      <c r="D70" s="9" t="s">
        <v>7</v>
      </c>
      <c r="E70" s="22" t="s">
        <v>71</v>
      </c>
      <c r="F70" s="17"/>
      <c r="G70" s="10">
        <v>1000</v>
      </c>
      <c r="H70" s="20">
        <f t="shared" si="2"/>
        <v>1000</v>
      </c>
      <c r="I70" s="17"/>
      <c r="J70" s="10">
        <v>1000</v>
      </c>
      <c r="K70" s="20">
        <f t="shared" si="3"/>
        <v>1000</v>
      </c>
    </row>
    <row r="71" spans="1:11" ht="15.75">
      <c r="A71" s="8"/>
      <c r="B71" s="14"/>
      <c r="C71" s="9">
        <v>4452</v>
      </c>
      <c r="D71" s="9" t="s">
        <v>7</v>
      </c>
      <c r="E71" s="21" t="s">
        <v>16</v>
      </c>
      <c r="F71" s="17"/>
      <c r="G71" s="10">
        <v>1000</v>
      </c>
      <c r="H71" s="19">
        <f t="shared" si="2"/>
        <v>1000</v>
      </c>
      <c r="I71" s="17"/>
      <c r="J71" s="10">
        <v>1000</v>
      </c>
      <c r="K71" s="19">
        <f t="shared" si="3"/>
        <v>1000</v>
      </c>
    </row>
    <row r="72" spans="1:11" ht="16.5" thickBot="1">
      <c r="A72" s="39"/>
      <c r="B72" s="40" t="s">
        <v>47</v>
      </c>
      <c r="C72" s="41"/>
      <c r="D72" s="41"/>
      <c r="E72" s="42"/>
      <c r="F72" s="43">
        <f>SUM(F61:F71)</f>
        <v>13000</v>
      </c>
      <c r="G72" s="43">
        <f>SUM(G61:G71)</f>
        <v>72100</v>
      </c>
      <c r="H72" s="44">
        <f t="shared" si="2"/>
        <v>59100</v>
      </c>
      <c r="I72" s="43">
        <f>SUM(I61:I71)</f>
        <v>14000</v>
      </c>
      <c r="J72" s="43">
        <f>SUM(J61:J71)</f>
        <v>77200</v>
      </c>
      <c r="K72" s="44">
        <f t="shared" si="3"/>
        <v>63200</v>
      </c>
    </row>
    <row r="73" spans="1:11" ht="15.75">
      <c r="A73" s="11">
        <v>36343</v>
      </c>
      <c r="B73" s="15" t="s">
        <v>37</v>
      </c>
      <c r="C73" s="12">
        <v>3221</v>
      </c>
      <c r="D73" s="12" t="s">
        <v>6</v>
      </c>
      <c r="E73" s="22" t="s">
        <v>14</v>
      </c>
      <c r="F73" s="18">
        <v>72000</v>
      </c>
      <c r="G73" s="13"/>
      <c r="H73" s="20">
        <f t="shared" si="2"/>
        <v>-72000</v>
      </c>
      <c r="I73" s="18">
        <v>26000</v>
      </c>
      <c r="J73" s="13"/>
      <c r="K73" s="20">
        <f t="shared" si="3"/>
        <v>-26000</v>
      </c>
    </row>
    <row r="74" spans="1:11" ht="15.75">
      <c r="A74" s="8"/>
      <c r="B74" s="14" t="s">
        <v>38</v>
      </c>
      <c r="C74" s="9">
        <v>3223</v>
      </c>
      <c r="D74" s="9" t="s">
        <v>6</v>
      </c>
      <c r="E74" s="21" t="s">
        <v>15</v>
      </c>
      <c r="F74" s="17">
        <v>10000</v>
      </c>
      <c r="G74" s="10"/>
      <c r="H74" s="20">
        <f t="shared" si="2"/>
        <v>-10000</v>
      </c>
      <c r="I74" s="17">
        <v>30000</v>
      </c>
      <c r="J74" s="10"/>
      <c r="K74" s="20">
        <f t="shared" si="3"/>
        <v>-30000</v>
      </c>
    </row>
    <row r="75" spans="1:11" ht="15.75">
      <c r="A75" s="8"/>
      <c r="B75" s="14" t="s">
        <v>39</v>
      </c>
      <c r="C75" s="9">
        <v>3481</v>
      </c>
      <c r="D75" s="9" t="s">
        <v>6</v>
      </c>
      <c r="E75" s="21" t="s">
        <v>10</v>
      </c>
      <c r="F75" s="17">
        <v>48000</v>
      </c>
      <c r="G75" s="10"/>
      <c r="H75" s="20">
        <f t="shared" si="2"/>
        <v>-48000</v>
      </c>
      <c r="I75" s="17">
        <v>48000</v>
      </c>
      <c r="J75" s="10"/>
      <c r="K75" s="20">
        <f t="shared" si="3"/>
        <v>-48000</v>
      </c>
    </row>
    <row r="76" spans="1:11" ht="15.75">
      <c r="A76" s="8"/>
      <c r="B76" s="16"/>
      <c r="C76" s="9">
        <v>3482</v>
      </c>
      <c r="D76" s="9" t="s">
        <v>6</v>
      </c>
      <c r="E76" s="21" t="s">
        <v>11</v>
      </c>
      <c r="F76" s="17">
        <v>1000</v>
      </c>
      <c r="G76" s="10"/>
      <c r="H76" s="20">
        <f t="shared" si="2"/>
        <v>-1000</v>
      </c>
      <c r="I76" s="17">
        <v>1000</v>
      </c>
      <c r="J76" s="10"/>
      <c r="K76" s="20">
        <f t="shared" si="3"/>
        <v>-1000</v>
      </c>
    </row>
    <row r="77" spans="1:11" ht="15.75">
      <c r="A77" s="8"/>
      <c r="B77" s="14"/>
      <c r="C77" s="12">
        <v>4261</v>
      </c>
      <c r="D77" s="12" t="s">
        <v>7</v>
      </c>
      <c r="E77" s="22" t="s">
        <v>70</v>
      </c>
      <c r="F77" s="17"/>
      <c r="G77" s="10">
        <v>100</v>
      </c>
      <c r="H77" s="20">
        <f t="shared" si="2"/>
        <v>100</v>
      </c>
      <c r="I77" s="17"/>
      <c r="J77" s="10">
        <v>200</v>
      </c>
      <c r="K77" s="20">
        <f t="shared" si="3"/>
        <v>200</v>
      </c>
    </row>
    <row r="78" spans="1:11" ht="15.75">
      <c r="A78" s="8"/>
      <c r="B78" s="14"/>
      <c r="C78" s="9">
        <v>4332</v>
      </c>
      <c r="D78" s="9" t="s">
        <v>7</v>
      </c>
      <c r="E78" s="21" t="s">
        <v>9</v>
      </c>
      <c r="F78" s="17"/>
      <c r="G78" s="10">
        <f>100+920000</f>
        <v>920100</v>
      </c>
      <c r="H78" s="19">
        <f t="shared" si="2"/>
        <v>920100</v>
      </c>
      <c r="I78" s="17"/>
      <c r="J78" s="10">
        <v>920000</v>
      </c>
      <c r="K78" s="19">
        <f t="shared" si="3"/>
        <v>920000</v>
      </c>
    </row>
    <row r="79" spans="1:11" ht="15.75">
      <c r="A79" s="8"/>
      <c r="B79" s="14"/>
      <c r="C79" s="9">
        <v>4431</v>
      </c>
      <c r="D79" s="9" t="s">
        <v>7</v>
      </c>
      <c r="E79" s="22" t="s">
        <v>71</v>
      </c>
      <c r="F79" s="17"/>
      <c r="G79" s="10">
        <v>1000</v>
      </c>
      <c r="H79" s="19">
        <f t="shared" si="2"/>
        <v>1000</v>
      </c>
      <c r="I79" s="17"/>
      <c r="J79" s="10">
        <v>1000</v>
      </c>
      <c r="K79" s="19">
        <f t="shared" si="3"/>
        <v>1000</v>
      </c>
    </row>
    <row r="80" spans="1:11" ht="15.75">
      <c r="A80" s="8"/>
      <c r="B80" s="14"/>
      <c r="C80" s="9">
        <v>4452</v>
      </c>
      <c r="D80" s="9" t="s">
        <v>7</v>
      </c>
      <c r="E80" s="21" t="s">
        <v>16</v>
      </c>
      <c r="F80" s="17"/>
      <c r="G80" s="10">
        <v>1000</v>
      </c>
      <c r="H80" s="19">
        <f>G80-F80</f>
        <v>1000</v>
      </c>
      <c r="I80" s="17"/>
      <c r="J80" s="10">
        <v>1000</v>
      </c>
      <c r="K80" s="19">
        <f>J80-I80</f>
        <v>1000</v>
      </c>
    </row>
    <row r="81" spans="1:11" ht="16.5" thickBot="1">
      <c r="A81" s="39"/>
      <c r="B81" s="40" t="s">
        <v>47</v>
      </c>
      <c r="C81" s="41"/>
      <c r="D81" s="41"/>
      <c r="E81" s="42"/>
      <c r="F81" s="43">
        <f>SUM(F73:F80)</f>
        <v>131000</v>
      </c>
      <c r="G81" s="43">
        <f>SUM(G73:G80)</f>
        <v>922200</v>
      </c>
      <c r="H81" s="44">
        <f t="shared" si="2"/>
        <v>791200</v>
      </c>
      <c r="I81" s="43">
        <f>SUM(I73:I80)</f>
        <v>105000</v>
      </c>
      <c r="J81" s="43">
        <f>SUM(J73:J80)</f>
        <v>922200</v>
      </c>
      <c r="K81" s="44">
        <f t="shared" si="3"/>
        <v>817200</v>
      </c>
    </row>
    <row r="82" spans="1:11" ht="15.75">
      <c r="A82" s="52">
        <v>36351</v>
      </c>
      <c r="B82" s="53" t="s">
        <v>79</v>
      </c>
      <c r="C82" s="12">
        <v>4261</v>
      </c>
      <c r="D82" s="12" t="s">
        <v>7</v>
      </c>
      <c r="E82" s="22" t="s">
        <v>70</v>
      </c>
      <c r="F82" s="49"/>
      <c r="G82" s="50">
        <v>400</v>
      </c>
      <c r="H82" s="19">
        <f t="shared" si="2"/>
        <v>400</v>
      </c>
      <c r="I82" s="49"/>
      <c r="J82" s="50">
        <v>500</v>
      </c>
      <c r="K82" s="19">
        <f t="shared" si="3"/>
        <v>500</v>
      </c>
    </row>
    <row r="83" spans="1:11" ht="15.75">
      <c r="A83" s="11"/>
      <c r="B83" s="15" t="s">
        <v>80</v>
      </c>
      <c r="C83" s="9">
        <v>4431</v>
      </c>
      <c r="D83" s="9" t="s">
        <v>7</v>
      </c>
      <c r="E83" s="22" t="s">
        <v>71</v>
      </c>
      <c r="F83" s="18"/>
      <c r="G83" s="18">
        <v>2660</v>
      </c>
      <c r="H83" s="19">
        <f t="shared" si="2"/>
        <v>2660</v>
      </c>
      <c r="I83" s="18"/>
      <c r="J83" s="18">
        <v>3300</v>
      </c>
      <c r="K83" s="19">
        <f t="shared" si="3"/>
        <v>3300</v>
      </c>
    </row>
    <row r="84" spans="1:11" ht="16.5" thickBot="1">
      <c r="A84" s="39"/>
      <c r="B84" s="40" t="s">
        <v>47</v>
      </c>
      <c r="C84" s="41"/>
      <c r="D84" s="41"/>
      <c r="E84" s="42"/>
      <c r="F84" s="43">
        <f>SUM(F82:F83)</f>
        <v>0</v>
      </c>
      <c r="G84" s="43">
        <f>SUM(G82:G83)</f>
        <v>3060</v>
      </c>
      <c r="H84" s="44">
        <f t="shared" si="2"/>
        <v>3060</v>
      </c>
      <c r="I84" s="43">
        <f>SUM(I82:I83)</f>
        <v>0</v>
      </c>
      <c r="J84" s="43">
        <f>SUM(J82:J83)</f>
        <v>3800</v>
      </c>
      <c r="K84" s="44">
        <f t="shared" si="3"/>
        <v>3800</v>
      </c>
    </row>
    <row r="85" spans="1:11" ht="15.75">
      <c r="A85" s="45">
        <v>36353</v>
      </c>
      <c r="B85" s="46" t="s">
        <v>81</v>
      </c>
      <c r="C85" s="12">
        <v>4261</v>
      </c>
      <c r="D85" s="12" t="s">
        <v>7</v>
      </c>
      <c r="E85" s="22" t="s">
        <v>70</v>
      </c>
      <c r="F85" s="49"/>
      <c r="G85" s="50">
        <v>400</v>
      </c>
      <c r="H85" s="19">
        <f>G85-F85</f>
        <v>400</v>
      </c>
      <c r="I85" s="49"/>
      <c r="J85" s="50">
        <v>500</v>
      </c>
      <c r="K85" s="19">
        <f>J85-I85</f>
        <v>500</v>
      </c>
    </row>
    <row r="86" spans="1:11" ht="15.75">
      <c r="A86" s="67"/>
      <c r="B86" s="68" t="s">
        <v>82</v>
      </c>
      <c r="C86" s="9">
        <v>4431</v>
      </c>
      <c r="D86" s="9" t="s">
        <v>7</v>
      </c>
      <c r="E86" s="22" t="s">
        <v>71</v>
      </c>
      <c r="F86" s="18"/>
      <c r="G86" s="18">
        <v>3330</v>
      </c>
      <c r="H86" s="19">
        <f>G86-F86</f>
        <v>3330</v>
      </c>
      <c r="I86" s="18"/>
      <c r="J86" s="18">
        <v>3500</v>
      </c>
      <c r="K86" s="19">
        <f>J86-I86</f>
        <v>3500</v>
      </c>
    </row>
    <row r="87" spans="1:11" ht="16.5" thickBot="1">
      <c r="A87" s="39"/>
      <c r="B87" s="40" t="s">
        <v>47</v>
      </c>
      <c r="C87" s="41"/>
      <c r="D87" s="41"/>
      <c r="E87" s="42"/>
      <c r="F87" s="43">
        <f>SUM(F85:F86)</f>
        <v>0</v>
      </c>
      <c r="G87" s="43">
        <f>SUM(G85:G86)</f>
        <v>3730</v>
      </c>
      <c r="H87" s="44">
        <f>G87-F87</f>
        <v>3730</v>
      </c>
      <c r="I87" s="43">
        <f>SUM(I85:I86)</f>
        <v>0</v>
      </c>
      <c r="J87" s="43">
        <f>SUM(J85:J86)</f>
        <v>4000</v>
      </c>
      <c r="K87" s="44">
        <f>J87-I87</f>
        <v>4000</v>
      </c>
    </row>
    <row r="88" spans="1:11" s="38" customFormat="1" ht="18.75" thickBot="1">
      <c r="A88" s="35"/>
      <c r="B88" s="36" t="s">
        <v>48</v>
      </c>
      <c r="C88" s="35"/>
      <c r="D88" s="35"/>
      <c r="E88" s="37"/>
      <c r="F88" s="34">
        <f>F7+F13+F15+F19+F23+F27+F31+F36+F45+F48+F60+F72+F81+F84+F87</f>
        <v>574000</v>
      </c>
      <c r="G88" s="34">
        <f>G7+G13+G15+G19+G23+G27+G31+G36+G45+G48+G60+G72+G81+G84+G87</f>
        <v>6210255</v>
      </c>
      <c r="H88" s="33">
        <f>G88-F88</f>
        <v>5636255</v>
      </c>
      <c r="I88" s="34">
        <f>I7+I13+I15+I19+I23+I27+I31+I36+I45+I48+I60+I72+I81+I84+I87</f>
        <v>613000</v>
      </c>
      <c r="J88" s="34">
        <f>J7+J13+J15+J19+J23+J27+J31+J36+J45+J48+J60+J72+J81+J84+J87</f>
        <v>7231800</v>
      </c>
      <c r="K88" s="33">
        <f>J88-I88</f>
        <v>6618800</v>
      </c>
    </row>
    <row r="89" ht="15.75">
      <c r="B89" s="1"/>
    </row>
    <row r="90" ht="15.75">
      <c r="B90" s="1"/>
    </row>
    <row r="91" ht="15.75">
      <c r="B91" s="1" t="s">
        <v>46</v>
      </c>
    </row>
    <row r="92" ht="15.75">
      <c r="B92" s="1"/>
    </row>
    <row r="93" ht="15.75">
      <c r="B93" s="1"/>
    </row>
    <row r="94" ht="15.75">
      <c r="B94" s="1"/>
    </row>
    <row r="95" spans="2:6" ht="15.75">
      <c r="B95" s="1"/>
      <c r="F95" s="7" t="s">
        <v>46</v>
      </c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  <row r="146" ht="15.75">
      <c r="B146" s="1"/>
    </row>
    <row r="147" ht="15.75">
      <c r="B147" s="1"/>
    </row>
    <row r="148" ht="15.75">
      <c r="B148" s="1"/>
    </row>
    <row r="149" ht="15.75">
      <c r="B149" s="1"/>
    </row>
    <row r="150" ht="15.75">
      <c r="B150" s="1"/>
    </row>
    <row r="151" ht="15.75">
      <c r="B151" s="1"/>
    </row>
    <row r="152" ht="15.75">
      <c r="B152" s="1"/>
    </row>
    <row r="153" ht="15.75">
      <c r="B153" s="1"/>
    </row>
    <row r="154" ht="15.75">
      <c r="B154" s="1"/>
    </row>
    <row r="155" ht="15.75">
      <c r="B155" s="1"/>
    </row>
    <row r="156" ht="15.75">
      <c r="B156" s="1"/>
    </row>
    <row r="157" ht="15.75">
      <c r="B157" s="1"/>
    </row>
    <row r="158" ht="15.75">
      <c r="B158" s="1"/>
    </row>
    <row r="159" ht="15.75">
      <c r="B159" s="1"/>
    </row>
    <row r="160" ht="15.75">
      <c r="B160" s="1"/>
    </row>
    <row r="161" ht="15.75">
      <c r="B161" s="1"/>
    </row>
    <row r="162" ht="15.75">
      <c r="B162" s="1"/>
    </row>
    <row r="163" ht="15.75">
      <c r="B163" s="1"/>
    </row>
    <row r="164" ht="15.75">
      <c r="B164" s="1"/>
    </row>
    <row r="165" ht="15.75">
      <c r="B165" s="1"/>
    </row>
    <row r="166" ht="15.75">
      <c r="B166" s="1"/>
    </row>
    <row r="167" ht="15.75">
      <c r="B167" s="1"/>
    </row>
    <row r="168" ht="15.75">
      <c r="B168" s="1"/>
    </row>
    <row r="169" ht="15.75">
      <c r="B169" s="1"/>
    </row>
    <row r="170" ht="15.75">
      <c r="B170" s="1"/>
    </row>
    <row r="171" ht="15.75">
      <c r="B171" s="1"/>
    </row>
    <row r="172" ht="15.75">
      <c r="B172" s="1"/>
    </row>
    <row r="173" ht="15.75">
      <c r="B173" s="1"/>
    </row>
    <row r="174" ht="15.75">
      <c r="B174" s="1"/>
    </row>
    <row r="175" ht="15.75">
      <c r="B175" s="1"/>
    </row>
    <row r="176" ht="15.75">
      <c r="B176" s="1"/>
    </row>
    <row r="177" ht="15.75">
      <c r="B177" s="1"/>
    </row>
    <row r="178" ht="15.75">
      <c r="B178" s="1"/>
    </row>
    <row r="179" ht="15.75">
      <c r="B179" s="1"/>
    </row>
    <row r="180" ht="15.75">
      <c r="B180" s="1"/>
    </row>
    <row r="181" ht="15.75">
      <c r="B181" s="1"/>
    </row>
    <row r="182" ht="15.75">
      <c r="B182" s="1"/>
    </row>
    <row r="183" ht="15.75">
      <c r="B183" s="1"/>
    </row>
    <row r="184" ht="15.75">
      <c r="B184" s="1"/>
    </row>
    <row r="185" ht="15.75">
      <c r="B185" s="1"/>
    </row>
    <row r="186" ht="15.75">
      <c r="B186" s="1"/>
    </row>
    <row r="187" ht="15.75">
      <c r="B187" s="1"/>
    </row>
    <row r="188" ht="15.75">
      <c r="B188" s="1"/>
    </row>
    <row r="189" ht="15.75">
      <c r="B189" s="1"/>
    </row>
    <row r="190" ht="15.75">
      <c r="B190" s="1"/>
    </row>
    <row r="191" ht="15.75">
      <c r="B191" s="1"/>
    </row>
    <row r="192" ht="15.75">
      <c r="B192" s="1"/>
    </row>
    <row r="193" ht="15.75">
      <c r="B193" s="1"/>
    </row>
    <row r="194" ht="15.75">
      <c r="B194" s="1"/>
    </row>
    <row r="195" ht="15.75">
      <c r="B195" s="1"/>
    </row>
    <row r="196" ht="15.75">
      <c r="B196" s="1"/>
    </row>
    <row r="197" ht="15.75">
      <c r="B197" s="1"/>
    </row>
    <row r="198" ht="15.75">
      <c r="B198" s="1"/>
    </row>
    <row r="199" ht="15.75">
      <c r="B199" s="1"/>
    </row>
    <row r="200" ht="15.75">
      <c r="B200" s="1"/>
    </row>
    <row r="201" ht="15.75">
      <c r="B201" s="1"/>
    </row>
    <row r="202" ht="15.75">
      <c r="B202" s="1"/>
    </row>
    <row r="203" ht="15.75">
      <c r="B203" s="1"/>
    </row>
    <row r="204" ht="15.75">
      <c r="B204" s="1"/>
    </row>
    <row r="205" ht="15.75">
      <c r="B205" s="1"/>
    </row>
    <row r="206" ht="15.75">
      <c r="B206" s="1"/>
    </row>
    <row r="207" ht="15.75">
      <c r="B207" s="1"/>
    </row>
    <row r="208" ht="15.75">
      <c r="B208" s="1"/>
    </row>
    <row r="209" ht="15.75">
      <c r="B209" s="1"/>
    </row>
    <row r="210" ht="15.75">
      <c r="B210" s="1"/>
    </row>
    <row r="211" ht="15.75">
      <c r="B211" s="1"/>
    </row>
    <row r="212" ht="15.75">
      <c r="B212" s="1"/>
    </row>
    <row r="213" ht="15.75">
      <c r="B213" s="1"/>
    </row>
    <row r="214" ht="15.75">
      <c r="B214" s="1"/>
    </row>
    <row r="215" ht="15.75">
      <c r="B215" s="1"/>
    </row>
    <row r="216" ht="15.75">
      <c r="B216" s="1"/>
    </row>
    <row r="217" ht="15.75">
      <c r="B217" s="1"/>
    </row>
    <row r="218" ht="15.75">
      <c r="B218" s="1"/>
    </row>
    <row r="219" ht="15.75">
      <c r="B219" s="1"/>
    </row>
    <row r="220" ht="15.75">
      <c r="B220" s="1"/>
    </row>
    <row r="221" ht="15.75">
      <c r="B221" s="1"/>
    </row>
    <row r="222" ht="15.75">
      <c r="B222" s="1"/>
    </row>
    <row r="223" ht="15.75">
      <c r="B223" s="1"/>
    </row>
    <row r="224" ht="15.75">
      <c r="B224" s="1"/>
    </row>
    <row r="225" ht="15.75">
      <c r="B225" s="1"/>
    </row>
    <row r="226" ht="15.75">
      <c r="B226" s="1"/>
    </row>
    <row r="227" ht="15.75">
      <c r="B227" s="1"/>
    </row>
    <row r="228" ht="15.75">
      <c r="B228" s="1"/>
    </row>
    <row r="229" ht="15.75">
      <c r="B229" s="1"/>
    </row>
    <row r="230" ht="15.75">
      <c r="B230" s="1"/>
    </row>
    <row r="231" ht="15.75">
      <c r="B231" s="1"/>
    </row>
    <row r="232" ht="15.75">
      <c r="B232" s="1"/>
    </row>
    <row r="233" ht="15.75">
      <c r="B233" s="1"/>
    </row>
    <row r="234" ht="15.75">
      <c r="B234" s="1"/>
    </row>
    <row r="235" ht="15.75">
      <c r="B235" s="1"/>
    </row>
    <row r="236" ht="15.75">
      <c r="B236" s="1"/>
    </row>
    <row r="237" ht="15.75">
      <c r="B237" s="1"/>
    </row>
    <row r="238" ht="15.75">
      <c r="B238" s="1"/>
    </row>
    <row r="239" ht="15.75">
      <c r="B239" s="1"/>
    </row>
    <row r="240" ht="15.75">
      <c r="B240" s="1"/>
    </row>
    <row r="241" ht="15.75">
      <c r="B241" s="1"/>
    </row>
    <row r="242" ht="15.75">
      <c r="B242" s="1"/>
    </row>
    <row r="243" ht="15.75">
      <c r="B243" s="1"/>
    </row>
    <row r="244" ht="15.75">
      <c r="B244" s="1"/>
    </row>
    <row r="245" ht="15.75">
      <c r="B245" s="1"/>
    </row>
    <row r="246" ht="15.75">
      <c r="B246" s="1"/>
    </row>
    <row r="247" ht="15.75">
      <c r="B247" s="1"/>
    </row>
    <row r="248" ht="15.75">
      <c r="B248" s="1"/>
    </row>
    <row r="249" ht="15.75">
      <c r="B249" s="1"/>
    </row>
    <row r="250" ht="15.75">
      <c r="B250" s="1"/>
    </row>
    <row r="251" ht="15.75">
      <c r="B251" s="1"/>
    </row>
    <row r="252" ht="15.75">
      <c r="B252" s="1"/>
    </row>
    <row r="253" ht="15.75">
      <c r="B253" s="1"/>
    </row>
    <row r="254" ht="15.75">
      <c r="B254" s="1"/>
    </row>
    <row r="255" ht="15.75">
      <c r="B255" s="1"/>
    </row>
    <row r="256" ht="15.75">
      <c r="B256" s="1"/>
    </row>
    <row r="257" ht="15.75">
      <c r="B257" s="1"/>
    </row>
    <row r="258" ht="15.75">
      <c r="B258" s="1"/>
    </row>
    <row r="259" ht="15.75">
      <c r="B259" s="1"/>
    </row>
    <row r="260" ht="15.75">
      <c r="B260" s="1"/>
    </row>
    <row r="261" ht="15.75">
      <c r="B261" s="1"/>
    </row>
    <row r="262" ht="15.75">
      <c r="B262" s="1"/>
    </row>
    <row r="263" ht="15.75">
      <c r="B263" s="1"/>
    </row>
    <row r="264" ht="15.75">
      <c r="B264" s="1"/>
    </row>
    <row r="265" ht="15.75">
      <c r="B265" s="1"/>
    </row>
    <row r="266" ht="15.75">
      <c r="B266" s="1"/>
    </row>
    <row r="267" ht="15.75">
      <c r="B267" s="1"/>
    </row>
    <row r="268" ht="15.75">
      <c r="B268" s="1"/>
    </row>
    <row r="269" ht="15.75">
      <c r="B269" s="1"/>
    </row>
    <row r="270" ht="15.75">
      <c r="B270" s="1"/>
    </row>
    <row r="271" ht="15.75">
      <c r="B271" s="1"/>
    </row>
    <row r="272" ht="15.75">
      <c r="B272" s="1"/>
    </row>
    <row r="273" ht="15.75">
      <c r="B273" s="1"/>
    </row>
    <row r="274" ht="15.75">
      <c r="B274" s="1"/>
    </row>
    <row r="275" ht="15.75">
      <c r="B275" s="1"/>
    </row>
    <row r="276" ht="15.75">
      <c r="B276" s="1"/>
    </row>
    <row r="277" ht="15.75">
      <c r="B277" s="1"/>
    </row>
    <row r="278" ht="15.75">
      <c r="B278" s="1"/>
    </row>
    <row r="279" ht="15.75">
      <c r="B279" s="1"/>
    </row>
    <row r="280" ht="15.75">
      <c r="B280" s="1"/>
    </row>
    <row r="281" ht="15.75">
      <c r="B281" s="1"/>
    </row>
    <row r="282" ht="15.75">
      <c r="B282" s="1"/>
    </row>
    <row r="283" ht="15.75">
      <c r="B283" s="1"/>
    </row>
    <row r="284" ht="15.75">
      <c r="B284" s="1"/>
    </row>
    <row r="285" ht="15.75">
      <c r="B285" s="1"/>
    </row>
    <row r="286" ht="15.75">
      <c r="B286" s="1"/>
    </row>
    <row r="287" ht="15.75">
      <c r="B287" s="1"/>
    </row>
    <row r="288" ht="15.75">
      <c r="B288" s="1"/>
    </row>
    <row r="289" ht="15.75">
      <c r="B289" s="1"/>
    </row>
    <row r="290" ht="15.75">
      <c r="B290" s="1"/>
    </row>
    <row r="291" ht="15.75">
      <c r="B291" s="1"/>
    </row>
    <row r="292" ht="15.75">
      <c r="B292" s="1"/>
    </row>
    <row r="293" ht="15.75">
      <c r="B293" s="1"/>
    </row>
    <row r="294" ht="15.75">
      <c r="B294" s="1"/>
    </row>
    <row r="295" ht="15.75">
      <c r="B295" s="1"/>
    </row>
    <row r="296" ht="15.75">
      <c r="B296" s="1"/>
    </row>
    <row r="297" ht="15.75">
      <c r="B297" s="1"/>
    </row>
    <row r="298" ht="15.75">
      <c r="B298" s="1"/>
    </row>
    <row r="299" ht="15.75">
      <c r="B299" s="1"/>
    </row>
    <row r="300" ht="15.75">
      <c r="B300" s="1"/>
    </row>
    <row r="301" ht="15.75">
      <c r="B301" s="1"/>
    </row>
    <row r="302" ht="15.75">
      <c r="B302" s="1"/>
    </row>
    <row r="303" ht="15.75">
      <c r="B303" s="1"/>
    </row>
    <row r="304" ht="15.75">
      <c r="B304" s="1"/>
    </row>
    <row r="305" ht="15.75">
      <c r="B305" s="1"/>
    </row>
    <row r="306" ht="15.75">
      <c r="B306" s="1"/>
    </row>
    <row r="307" ht="15.75">
      <c r="B307" s="1"/>
    </row>
    <row r="308" ht="15.75">
      <c r="B308" s="1"/>
    </row>
    <row r="309" ht="15.75">
      <c r="B309" s="1"/>
    </row>
    <row r="310" ht="15.75">
      <c r="B310" s="1"/>
    </row>
    <row r="311" ht="15.75">
      <c r="B311" s="1"/>
    </row>
    <row r="312" ht="15.75">
      <c r="B312" s="1"/>
    </row>
    <row r="313" ht="15.75">
      <c r="B313" s="1"/>
    </row>
    <row r="314" ht="15.75">
      <c r="B314" s="1"/>
    </row>
    <row r="315" ht="15.75">
      <c r="B315" s="1"/>
    </row>
    <row r="316" ht="15.75">
      <c r="B316" s="1"/>
    </row>
    <row r="317" ht="15.75">
      <c r="B317" s="1"/>
    </row>
    <row r="318" ht="15.75">
      <c r="B318" s="1"/>
    </row>
    <row r="319" ht="15.75">
      <c r="B319" s="1"/>
    </row>
    <row r="320" ht="15.75">
      <c r="B320" s="1"/>
    </row>
    <row r="321" ht="15.75">
      <c r="B321" s="1"/>
    </row>
    <row r="322" ht="15.75">
      <c r="B322" s="1"/>
    </row>
    <row r="323" ht="15.75">
      <c r="B323" s="1"/>
    </row>
    <row r="324" ht="15.75">
      <c r="B324" s="1"/>
    </row>
    <row r="325" ht="15.75">
      <c r="B325" s="1"/>
    </row>
    <row r="326" ht="15.75">
      <c r="B326" s="1"/>
    </row>
    <row r="327" ht="15.75">
      <c r="B327" s="1"/>
    </row>
    <row r="328" ht="15.75">
      <c r="B328" s="1"/>
    </row>
    <row r="329" ht="15.75">
      <c r="B329" s="1"/>
    </row>
    <row r="330" ht="15.75">
      <c r="B330" s="1"/>
    </row>
    <row r="331" ht="15.75">
      <c r="B331" s="1"/>
    </row>
    <row r="332" ht="15.75">
      <c r="B332" s="1"/>
    </row>
    <row r="333" ht="15.75">
      <c r="B333" s="1"/>
    </row>
    <row r="334" ht="15.75">
      <c r="B334" s="1"/>
    </row>
    <row r="335" ht="15.75">
      <c r="B335" s="1"/>
    </row>
    <row r="336" ht="15.75">
      <c r="B336" s="1"/>
    </row>
    <row r="337" ht="15.75">
      <c r="B337" s="1"/>
    </row>
    <row r="338" ht="15.75">
      <c r="B338" s="1"/>
    </row>
    <row r="339" ht="15.75">
      <c r="B339" s="1"/>
    </row>
    <row r="340" ht="15.75">
      <c r="B340" s="1"/>
    </row>
    <row r="341" ht="15.75">
      <c r="B341" s="1"/>
    </row>
    <row r="342" ht="15.75">
      <c r="B342" s="1"/>
    </row>
    <row r="343" ht="15.75">
      <c r="B343" s="1"/>
    </row>
    <row r="344" ht="15.75">
      <c r="B344" s="1"/>
    </row>
    <row r="345" ht="15.75">
      <c r="B345" s="1"/>
    </row>
    <row r="346" ht="15.75">
      <c r="B346" s="1"/>
    </row>
    <row r="347" ht="15.75">
      <c r="B347" s="1"/>
    </row>
    <row r="348" ht="15.75">
      <c r="B348" s="1"/>
    </row>
    <row r="349" ht="15.75">
      <c r="B349" s="1"/>
    </row>
    <row r="350" ht="15.75">
      <c r="B350" s="1"/>
    </row>
    <row r="351" ht="15.75">
      <c r="B351" s="1"/>
    </row>
    <row r="352" ht="15.75">
      <c r="B352" s="1"/>
    </row>
    <row r="353" ht="15.75">
      <c r="B353" s="1"/>
    </row>
    <row r="354" ht="15.75">
      <c r="B354" s="1"/>
    </row>
    <row r="355" ht="15.75">
      <c r="B355" s="1"/>
    </row>
    <row r="356" ht="15.75">
      <c r="B356" s="1"/>
    </row>
    <row r="357" ht="15.75">
      <c r="B357" s="1"/>
    </row>
    <row r="358" ht="15.75">
      <c r="B358" s="1"/>
    </row>
    <row r="359" ht="15.75">
      <c r="B359" s="1"/>
    </row>
    <row r="360" ht="15.75">
      <c r="B360" s="1"/>
    </row>
    <row r="361" ht="15.75">
      <c r="B361" s="1"/>
    </row>
    <row r="362" ht="15.75">
      <c r="B362" s="1"/>
    </row>
    <row r="363" ht="15.75">
      <c r="B363" s="1"/>
    </row>
    <row r="364" ht="15.75">
      <c r="B364" s="1"/>
    </row>
    <row r="365" ht="15.75">
      <c r="B365" s="1"/>
    </row>
    <row r="366" ht="15.75">
      <c r="B366" s="1"/>
    </row>
    <row r="367" ht="15.75">
      <c r="B367" s="1"/>
    </row>
    <row r="368" ht="15.75">
      <c r="B368" s="1"/>
    </row>
    <row r="369" ht="15.75">
      <c r="B369" s="1"/>
    </row>
    <row r="370" ht="15.75">
      <c r="B370" s="1"/>
    </row>
    <row r="371" ht="15.75">
      <c r="B371" s="1"/>
    </row>
    <row r="372" ht="15.75">
      <c r="B372" s="1"/>
    </row>
    <row r="373" ht="15.75">
      <c r="B373" s="1"/>
    </row>
    <row r="374" ht="15.75">
      <c r="B374" s="1"/>
    </row>
    <row r="375" ht="15.75">
      <c r="B375" s="1"/>
    </row>
    <row r="376" ht="15.75">
      <c r="B376" s="1"/>
    </row>
    <row r="377" ht="15.75">
      <c r="B377" s="1"/>
    </row>
    <row r="378" ht="15.75">
      <c r="B378" s="1"/>
    </row>
    <row r="379" ht="15.75">
      <c r="B379" s="1"/>
    </row>
    <row r="380" ht="15.75">
      <c r="B380" s="1"/>
    </row>
    <row r="381" ht="15.75">
      <c r="B381" s="1"/>
    </row>
    <row r="382" ht="15.75">
      <c r="B382" s="1"/>
    </row>
    <row r="383" ht="15.75">
      <c r="B383" s="1"/>
    </row>
    <row r="384" ht="15.75">
      <c r="B384" s="1"/>
    </row>
    <row r="385" ht="15.75">
      <c r="B385" s="1"/>
    </row>
    <row r="386" ht="15.75">
      <c r="B386" s="1"/>
    </row>
    <row r="387" ht="15.75">
      <c r="B387" s="1"/>
    </row>
    <row r="388" ht="15.75">
      <c r="B388" s="1"/>
    </row>
    <row r="389" ht="15.75">
      <c r="B389" s="1"/>
    </row>
    <row r="390" ht="15.75">
      <c r="B390" s="1"/>
    </row>
    <row r="391" ht="15.75">
      <c r="B391" s="1"/>
    </row>
    <row r="392" ht="15.75">
      <c r="B392" s="1"/>
    </row>
    <row r="393" ht="15.75">
      <c r="B393" s="1"/>
    </row>
    <row r="394" ht="15.75">
      <c r="B394" s="1"/>
    </row>
    <row r="395" ht="15.75">
      <c r="B395" s="1"/>
    </row>
    <row r="396" ht="15.75">
      <c r="B396" s="1"/>
    </row>
    <row r="397" ht="15.75">
      <c r="B397" s="1"/>
    </row>
    <row r="398" ht="15.75">
      <c r="B398" s="1"/>
    </row>
    <row r="399" ht="15.75">
      <c r="B399" s="1"/>
    </row>
    <row r="400" ht="15.75">
      <c r="B400" s="1"/>
    </row>
    <row r="401" ht="15.75">
      <c r="B401" s="1"/>
    </row>
    <row r="402" ht="15.75">
      <c r="B402" s="1"/>
    </row>
    <row r="403" ht="15.75">
      <c r="B403" s="1"/>
    </row>
    <row r="404" ht="15.75">
      <c r="B404" s="1"/>
    </row>
    <row r="405" ht="15.75">
      <c r="B405" s="1"/>
    </row>
    <row r="406" ht="15.75">
      <c r="B406" s="1"/>
    </row>
    <row r="407" ht="15.75">
      <c r="B407" s="1"/>
    </row>
    <row r="408" ht="15.75">
      <c r="B408" s="1"/>
    </row>
    <row r="409" ht="15.75">
      <c r="B409" s="1"/>
    </row>
    <row r="410" ht="15.75">
      <c r="B410" s="1"/>
    </row>
    <row r="411" ht="15.75">
      <c r="B411" s="1"/>
    </row>
    <row r="412" ht="15.75">
      <c r="B412" s="1"/>
    </row>
    <row r="413" ht="15.75">
      <c r="B413" s="1"/>
    </row>
    <row r="414" ht="15.75">
      <c r="B414" s="1"/>
    </row>
    <row r="415" ht="15.75">
      <c r="B415" s="1"/>
    </row>
    <row r="416" ht="15.75">
      <c r="B416" s="1"/>
    </row>
    <row r="417" ht="15.75">
      <c r="B417" s="1"/>
    </row>
    <row r="418" ht="15.75">
      <c r="B418" s="1"/>
    </row>
    <row r="419" ht="15.75">
      <c r="B419" s="1"/>
    </row>
    <row r="420" ht="15.75">
      <c r="B420" s="1"/>
    </row>
    <row r="421" ht="15.75">
      <c r="B421" s="1"/>
    </row>
    <row r="422" ht="15.75">
      <c r="B422" s="1"/>
    </row>
    <row r="423" ht="15.75">
      <c r="B423" s="1"/>
    </row>
    <row r="424" ht="15.75">
      <c r="B424" s="1"/>
    </row>
    <row r="425" ht="15.75">
      <c r="B425" s="1"/>
    </row>
    <row r="426" ht="15.75">
      <c r="B426" s="1"/>
    </row>
    <row r="427" ht="15.75">
      <c r="B427" s="1"/>
    </row>
    <row r="428" ht="15.75">
      <c r="B428" s="1"/>
    </row>
    <row r="429" ht="15.75">
      <c r="B429" s="1"/>
    </row>
    <row r="430" ht="15.75">
      <c r="B430" s="1"/>
    </row>
    <row r="431" ht="15.75">
      <c r="B431" s="1"/>
    </row>
    <row r="432" ht="15.75">
      <c r="B432" s="1"/>
    </row>
    <row r="433" ht="15.75">
      <c r="B433" s="1"/>
    </row>
    <row r="434" ht="15.75">
      <c r="B434" s="1"/>
    </row>
    <row r="435" ht="15.75">
      <c r="B435" s="1"/>
    </row>
    <row r="436" ht="15.75">
      <c r="B436" s="1"/>
    </row>
    <row r="437" ht="15.75">
      <c r="B437" s="1"/>
    </row>
    <row r="438" ht="15.75">
      <c r="B438" s="1"/>
    </row>
    <row r="439" ht="15.75">
      <c r="B439" s="1"/>
    </row>
    <row r="440" ht="15.75">
      <c r="B440" s="1"/>
    </row>
    <row r="441" ht="15.75">
      <c r="B441" s="1"/>
    </row>
    <row r="442" ht="15.75">
      <c r="B442" s="1"/>
    </row>
    <row r="443" ht="15.75">
      <c r="B443" s="1"/>
    </row>
    <row r="444" ht="15.75">
      <c r="B444" s="1"/>
    </row>
    <row r="445" ht="15.75">
      <c r="B445" s="1"/>
    </row>
    <row r="446" ht="15.75">
      <c r="B446" s="1"/>
    </row>
    <row r="447" ht="15.75">
      <c r="B447" s="1"/>
    </row>
    <row r="448" ht="15.75">
      <c r="B448" s="1"/>
    </row>
    <row r="449" ht="15.75">
      <c r="B449" s="1"/>
    </row>
    <row r="450" ht="15.75">
      <c r="B450" s="1"/>
    </row>
    <row r="451" ht="15.75">
      <c r="B451" s="1"/>
    </row>
    <row r="452" ht="15.75">
      <c r="B452" s="1"/>
    </row>
    <row r="453" ht="15.75">
      <c r="B453" s="1"/>
    </row>
    <row r="454" ht="15.75">
      <c r="B454" s="1"/>
    </row>
    <row r="455" ht="15.75">
      <c r="B455" s="1"/>
    </row>
    <row r="456" ht="15.75">
      <c r="B456" s="1"/>
    </row>
    <row r="457" ht="15.75">
      <c r="B457" s="1"/>
    </row>
    <row r="458" ht="15.75">
      <c r="B458" s="1"/>
    </row>
    <row r="459" ht="15.75">
      <c r="B459" s="1"/>
    </row>
    <row r="460" ht="15.75">
      <c r="B460" s="1"/>
    </row>
    <row r="461" ht="15.75">
      <c r="B461" s="1"/>
    </row>
    <row r="462" ht="15.75">
      <c r="B462" s="1"/>
    </row>
    <row r="463" ht="15.75">
      <c r="B463" s="1"/>
    </row>
    <row r="464" ht="15.75">
      <c r="B464" s="1"/>
    </row>
    <row r="465" ht="15.75">
      <c r="B465" s="1"/>
    </row>
    <row r="466" ht="15.75">
      <c r="B466" s="1"/>
    </row>
    <row r="467" ht="15.75">
      <c r="B467" s="1"/>
    </row>
    <row r="468" ht="15.75">
      <c r="B468" s="1"/>
    </row>
    <row r="469" ht="15.75">
      <c r="B469" s="1"/>
    </row>
    <row r="470" ht="15.75">
      <c r="B470" s="1"/>
    </row>
    <row r="471" ht="15.75">
      <c r="B471" s="1"/>
    </row>
    <row r="472" ht="15.75">
      <c r="B472" s="1"/>
    </row>
    <row r="473" ht="15.75">
      <c r="B473" s="1"/>
    </row>
    <row r="474" ht="15.75">
      <c r="B474" s="1"/>
    </row>
    <row r="475" ht="15.75">
      <c r="B475" s="1"/>
    </row>
    <row r="476" ht="15.75">
      <c r="B476" s="1"/>
    </row>
    <row r="477" ht="15.75">
      <c r="B477" s="1"/>
    </row>
    <row r="478" ht="15.75">
      <c r="B478" s="1"/>
    </row>
    <row r="479" ht="15.75">
      <c r="B479" s="1"/>
    </row>
    <row r="480" ht="15.75">
      <c r="B480" s="1"/>
    </row>
    <row r="481" ht="15.75">
      <c r="B481" s="1"/>
    </row>
    <row r="482" ht="15.75">
      <c r="B482" s="1"/>
    </row>
    <row r="483" ht="15.75">
      <c r="B483" s="1"/>
    </row>
    <row r="484" ht="15.75">
      <c r="B484" s="1"/>
    </row>
    <row r="485" ht="15.75">
      <c r="B485" s="1"/>
    </row>
    <row r="486" ht="15.75">
      <c r="B486" s="1"/>
    </row>
    <row r="487" ht="15.75">
      <c r="B487" s="1"/>
    </row>
    <row r="488" ht="15.75">
      <c r="B488" s="1"/>
    </row>
    <row r="489" ht="15.75">
      <c r="B489" s="1"/>
    </row>
    <row r="490" ht="15.75">
      <c r="B490" s="1"/>
    </row>
    <row r="491" ht="15.75">
      <c r="B491" s="1"/>
    </row>
    <row r="492" ht="15.75">
      <c r="B492" s="1"/>
    </row>
    <row r="493" ht="15.75">
      <c r="B493" s="1"/>
    </row>
    <row r="494" ht="15.75">
      <c r="B494" s="1"/>
    </row>
    <row r="495" ht="15.75">
      <c r="B495" s="1"/>
    </row>
    <row r="496" ht="15.75">
      <c r="B496" s="1"/>
    </row>
    <row r="497" ht="15.75">
      <c r="B497" s="1"/>
    </row>
    <row r="498" ht="15.75">
      <c r="B498" s="1"/>
    </row>
    <row r="499" ht="15.75">
      <c r="B499" s="1"/>
    </row>
    <row r="500" ht="15.75">
      <c r="B500" s="1"/>
    </row>
    <row r="501" ht="15.75">
      <c r="B501" s="1"/>
    </row>
    <row r="502" ht="15.75">
      <c r="B502" s="1"/>
    </row>
    <row r="503" ht="15.75">
      <c r="B503" s="1"/>
    </row>
    <row r="504" ht="15.75">
      <c r="B504" s="1"/>
    </row>
    <row r="505" ht="15.75">
      <c r="B505" s="1"/>
    </row>
    <row r="506" ht="15.75">
      <c r="B506" s="1"/>
    </row>
    <row r="507" ht="15.75">
      <c r="B507" s="1"/>
    </row>
    <row r="508" ht="15.75">
      <c r="B508" s="1"/>
    </row>
    <row r="509" ht="15.75">
      <c r="B509" s="1"/>
    </row>
    <row r="510" ht="15.75">
      <c r="B510" s="1"/>
    </row>
    <row r="511" ht="15.75">
      <c r="B511" s="1"/>
    </row>
    <row r="512" ht="15.75">
      <c r="B512" s="1"/>
    </row>
    <row r="513" ht="15.75">
      <c r="B513" s="1"/>
    </row>
    <row r="514" ht="15.75">
      <c r="B514" s="1"/>
    </row>
    <row r="515" ht="15.75">
      <c r="B515" s="1"/>
    </row>
    <row r="516" ht="15.75">
      <c r="B516" s="1"/>
    </row>
    <row r="517" ht="15.75">
      <c r="B517" s="1"/>
    </row>
    <row r="518" ht="15.75">
      <c r="B518" s="1"/>
    </row>
    <row r="519" ht="15.75">
      <c r="B519" s="1"/>
    </row>
    <row r="520" ht="15.75">
      <c r="B520" s="1"/>
    </row>
    <row r="521" ht="15.75">
      <c r="B521" s="1"/>
    </row>
    <row r="522" ht="15.75">
      <c r="B522" s="1"/>
    </row>
  </sheetData>
  <mergeCells count="2">
    <mergeCell ref="F1:H1"/>
    <mergeCell ref="I1:K1"/>
  </mergeCells>
  <printOptions/>
  <pageMargins left="1.1811023622047245" right="0.1968503937007874" top="0.3937007874015748" bottom="0.3937007874015748" header="0.5118110236220472" footer="0.5118110236220472"/>
  <pageSetup fitToHeight="1" fitToWidth="1" horizontalDpi="600" verticalDpi="600" orientation="landscape" paperSize="9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6"/>
  <sheetViews>
    <sheetView zoomScale="60" zoomScaleNormal="60" workbookViewId="0" topLeftCell="A1">
      <selection activeCell="D29" sqref="D29"/>
    </sheetView>
  </sheetViews>
  <sheetFormatPr defaultColWidth="11.421875" defaultRowHeight="12.75"/>
  <cols>
    <col min="1" max="1" width="11.421875" style="2" customWidth="1"/>
    <col min="2" max="2" width="34.57421875" style="2" customWidth="1"/>
    <col min="3" max="4" width="11.421875" style="4" customWidth="1"/>
    <col min="5" max="5" width="64.00390625" style="6" customWidth="1"/>
    <col min="6" max="11" width="19.7109375" style="7" customWidth="1"/>
    <col min="13" max="16384" width="11.421875" style="5" customWidth="1"/>
  </cols>
  <sheetData>
    <row r="1" spans="1:11" s="3" customFormat="1" ht="15.75">
      <c r="A1" s="31" t="s">
        <v>0</v>
      </c>
      <c r="B1" s="29" t="s">
        <v>19</v>
      </c>
      <c r="C1" s="29" t="s">
        <v>1</v>
      </c>
      <c r="D1" s="29" t="s">
        <v>2</v>
      </c>
      <c r="E1" s="30" t="s">
        <v>3</v>
      </c>
      <c r="F1" s="117" t="s">
        <v>5</v>
      </c>
      <c r="G1" s="117"/>
      <c r="H1" s="118"/>
      <c r="I1" s="119" t="s">
        <v>4</v>
      </c>
      <c r="J1" s="117"/>
      <c r="K1" s="118"/>
    </row>
    <row r="2" spans="1:11" s="3" customFormat="1" ht="16.5" thickBot="1">
      <c r="A2" s="32"/>
      <c r="B2" s="23"/>
      <c r="C2" s="24"/>
      <c r="D2" s="24"/>
      <c r="E2" s="25"/>
      <c r="F2" s="26" t="s">
        <v>6</v>
      </c>
      <c r="G2" s="26" t="s">
        <v>7</v>
      </c>
      <c r="H2" s="27" t="s">
        <v>47</v>
      </c>
      <c r="I2" s="28" t="s">
        <v>6</v>
      </c>
      <c r="J2" s="26" t="s">
        <v>7</v>
      </c>
      <c r="K2" s="27" t="s">
        <v>47</v>
      </c>
    </row>
    <row r="3" spans="1:11" ht="15.75">
      <c r="A3" s="52">
        <v>36410</v>
      </c>
      <c r="B3" s="53" t="s">
        <v>40</v>
      </c>
      <c r="C3" s="54">
        <v>3311</v>
      </c>
      <c r="D3" s="54" t="s">
        <v>6</v>
      </c>
      <c r="E3" s="55" t="s">
        <v>17</v>
      </c>
      <c r="F3" s="49">
        <v>2500</v>
      </c>
      <c r="G3" s="50"/>
      <c r="H3" s="19">
        <f aca="true" t="shared" si="0" ref="H3:H15">G3-F3</f>
        <v>-2500</v>
      </c>
      <c r="I3" s="49">
        <v>2500</v>
      </c>
      <c r="J3" s="50"/>
      <c r="K3" s="19">
        <f aca="true" t="shared" si="1" ref="K3:K15">J3-I3</f>
        <v>-2500</v>
      </c>
    </row>
    <row r="4" spans="1:11" ht="15.75">
      <c r="A4" s="8"/>
      <c r="B4" s="14"/>
      <c r="C4" s="12">
        <v>4261</v>
      </c>
      <c r="D4" s="12" t="s">
        <v>7</v>
      </c>
      <c r="E4" s="22" t="s">
        <v>70</v>
      </c>
      <c r="F4" s="18"/>
      <c r="G4" s="13">
        <v>200</v>
      </c>
      <c r="H4" s="20">
        <f>G4-F4</f>
        <v>200</v>
      </c>
      <c r="I4" s="18"/>
      <c r="J4" s="13">
        <v>200</v>
      </c>
      <c r="K4" s="20">
        <f>J4-I4</f>
        <v>200</v>
      </c>
    </row>
    <row r="5" spans="1:11" ht="15.75">
      <c r="A5" s="8"/>
      <c r="B5" s="14"/>
      <c r="C5" s="12">
        <v>4431</v>
      </c>
      <c r="D5" s="12" t="s">
        <v>7</v>
      </c>
      <c r="E5" s="22" t="s">
        <v>71</v>
      </c>
      <c r="F5" s="18"/>
      <c r="G5" s="13">
        <v>200</v>
      </c>
      <c r="H5" s="20">
        <f>G5-F5</f>
        <v>200</v>
      </c>
      <c r="I5" s="18"/>
      <c r="J5" s="13">
        <v>100</v>
      </c>
      <c r="K5" s="20">
        <f>J5-I5</f>
        <v>100</v>
      </c>
    </row>
    <row r="6" spans="1:11" ht="16.5" thickBot="1">
      <c r="A6" s="39"/>
      <c r="B6" s="40" t="s">
        <v>47</v>
      </c>
      <c r="C6" s="41"/>
      <c r="D6" s="41"/>
      <c r="E6" s="42"/>
      <c r="F6" s="43">
        <f>SUM(F3:F5)</f>
        <v>2500</v>
      </c>
      <c r="G6" s="43">
        <f>SUM(G3:G5)</f>
        <v>400</v>
      </c>
      <c r="H6" s="44">
        <f>G6-F6</f>
        <v>-2100</v>
      </c>
      <c r="I6" s="43">
        <f>SUM(I3:I5)</f>
        <v>2500</v>
      </c>
      <c r="J6" s="43">
        <f>SUM(J3:J5)</f>
        <v>300</v>
      </c>
      <c r="K6" s="44">
        <f t="shared" si="1"/>
        <v>-2200</v>
      </c>
    </row>
    <row r="7" spans="1:11" ht="15.75">
      <c r="A7" s="11">
        <v>36420</v>
      </c>
      <c r="B7" s="15" t="s">
        <v>41</v>
      </c>
      <c r="C7" s="12">
        <v>3211</v>
      </c>
      <c r="D7" s="12" t="s">
        <v>6</v>
      </c>
      <c r="E7" s="22" t="s">
        <v>12</v>
      </c>
      <c r="F7" s="18">
        <v>110000</v>
      </c>
      <c r="G7" s="13"/>
      <c r="H7" s="20">
        <f t="shared" si="0"/>
        <v>-110000</v>
      </c>
      <c r="I7" s="18">
        <v>50000</v>
      </c>
      <c r="J7" s="13"/>
      <c r="K7" s="20">
        <f t="shared" si="1"/>
        <v>-50000</v>
      </c>
    </row>
    <row r="8" spans="1:11" ht="15.75">
      <c r="A8" s="8"/>
      <c r="B8" s="14"/>
      <c r="C8" s="9">
        <v>3213</v>
      </c>
      <c r="D8" s="9" t="s">
        <v>6</v>
      </c>
      <c r="E8" s="21" t="s">
        <v>13</v>
      </c>
      <c r="F8" s="17">
        <v>25000</v>
      </c>
      <c r="G8" s="10"/>
      <c r="H8" s="20">
        <f t="shared" si="0"/>
        <v>-25000</v>
      </c>
      <c r="I8" s="17">
        <v>75000</v>
      </c>
      <c r="J8" s="10"/>
      <c r="K8" s="20">
        <f t="shared" si="1"/>
        <v>-75000</v>
      </c>
    </row>
    <row r="9" spans="1:11" ht="15.75">
      <c r="A9" s="8"/>
      <c r="B9" s="14"/>
      <c r="C9" s="9">
        <v>3481</v>
      </c>
      <c r="D9" s="9" t="s">
        <v>6</v>
      </c>
      <c r="E9" s="21" t="s">
        <v>10</v>
      </c>
      <c r="F9" s="17">
        <v>1000</v>
      </c>
      <c r="G9" s="10"/>
      <c r="H9" s="20">
        <f t="shared" si="0"/>
        <v>-1000</v>
      </c>
      <c r="I9" s="17">
        <v>2000</v>
      </c>
      <c r="J9" s="10"/>
      <c r="K9" s="20">
        <f t="shared" si="1"/>
        <v>-2000</v>
      </c>
    </row>
    <row r="10" spans="1:11" ht="15.75">
      <c r="A10" s="8"/>
      <c r="B10" s="14"/>
      <c r="C10" s="9">
        <v>3482</v>
      </c>
      <c r="D10" s="9" t="s">
        <v>6</v>
      </c>
      <c r="E10" s="21" t="s">
        <v>11</v>
      </c>
      <c r="F10" s="17">
        <v>390000</v>
      </c>
      <c r="G10" s="10"/>
      <c r="H10" s="20">
        <f t="shared" si="0"/>
        <v>-390000</v>
      </c>
      <c r="I10" s="17">
        <v>390000</v>
      </c>
      <c r="J10" s="10"/>
      <c r="K10" s="20">
        <f t="shared" si="1"/>
        <v>-390000</v>
      </c>
    </row>
    <row r="11" spans="1:11" ht="15.75">
      <c r="A11" s="8"/>
      <c r="B11" s="14"/>
      <c r="C11" s="9">
        <v>4261</v>
      </c>
      <c r="D11" s="9" t="s">
        <v>7</v>
      </c>
      <c r="E11" s="22" t="s">
        <v>70</v>
      </c>
      <c r="F11" s="17"/>
      <c r="G11" s="10">
        <v>1400</v>
      </c>
      <c r="H11" s="20">
        <f t="shared" si="0"/>
        <v>1400</v>
      </c>
      <c r="I11" s="17"/>
      <c r="J11" s="10">
        <v>1400</v>
      </c>
      <c r="K11" s="20">
        <f t="shared" si="1"/>
        <v>1400</v>
      </c>
    </row>
    <row r="12" spans="1:11" ht="15.75">
      <c r="A12" s="8"/>
      <c r="B12" s="14"/>
      <c r="C12" s="9">
        <v>4331</v>
      </c>
      <c r="D12" s="9" t="s">
        <v>7</v>
      </c>
      <c r="E12" s="21" t="s">
        <v>8</v>
      </c>
      <c r="F12" s="17"/>
      <c r="G12" s="10">
        <f>1300000+1000</f>
        <v>1301000</v>
      </c>
      <c r="H12" s="20">
        <f t="shared" si="0"/>
        <v>1301000</v>
      </c>
      <c r="I12" s="17"/>
      <c r="J12" s="10">
        <f>1400000</f>
        <v>1400000</v>
      </c>
      <c r="K12" s="20">
        <f t="shared" si="1"/>
        <v>1400000</v>
      </c>
    </row>
    <row r="13" spans="1:11" ht="15.75">
      <c r="A13" s="8"/>
      <c r="B13" s="14"/>
      <c r="C13" s="9">
        <v>4431</v>
      </c>
      <c r="D13" s="9" t="s">
        <v>7</v>
      </c>
      <c r="E13" s="22" t="s">
        <v>71</v>
      </c>
      <c r="F13" s="17"/>
      <c r="G13" s="10">
        <v>400</v>
      </c>
      <c r="H13" s="20">
        <f t="shared" si="0"/>
        <v>400</v>
      </c>
      <c r="I13" s="17"/>
      <c r="J13" s="10">
        <v>1200</v>
      </c>
      <c r="K13" s="20">
        <f t="shared" si="1"/>
        <v>1200</v>
      </c>
    </row>
    <row r="14" spans="1:11" ht="15.75">
      <c r="A14" s="8"/>
      <c r="B14" s="14"/>
      <c r="C14" s="9">
        <v>4452</v>
      </c>
      <c r="D14" s="9" t="s">
        <v>7</v>
      </c>
      <c r="E14" s="21" t="s">
        <v>16</v>
      </c>
      <c r="F14" s="17"/>
      <c r="G14" s="10">
        <v>250000</v>
      </c>
      <c r="H14" s="19">
        <f t="shared" si="0"/>
        <v>250000</v>
      </c>
      <c r="I14" s="17"/>
      <c r="J14" s="10">
        <v>290000</v>
      </c>
      <c r="K14" s="19">
        <f t="shared" si="1"/>
        <v>290000</v>
      </c>
    </row>
    <row r="15" spans="1:11" ht="16.5" thickBot="1">
      <c r="A15" s="39"/>
      <c r="B15" s="40" t="s">
        <v>47</v>
      </c>
      <c r="C15" s="41"/>
      <c r="D15" s="41"/>
      <c r="E15" s="42"/>
      <c r="F15" s="43">
        <f>SUM(F7:F14)</f>
        <v>526000</v>
      </c>
      <c r="G15" s="43">
        <f>SUM(G7:G14)</f>
        <v>1552800</v>
      </c>
      <c r="H15" s="44">
        <f t="shared" si="0"/>
        <v>1026800</v>
      </c>
      <c r="I15" s="43">
        <f>SUM(I7:I14)</f>
        <v>517000</v>
      </c>
      <c r="J15" s="43">
        <f>SUM(J7:J14)</f>
        <v>1692600</v>
      </c>
      <c r="K15" s="44">
        <f t="shared" si="1"/>
        <v>1175600</v>
      </c>
    </row>
    <row r="16" spans="1:11" ht="15.75">
      <c r="A16" s="11">
        <v>36430</v>
      </c>
      <c r="B16" s="15" t="s">
        <v>60</v>
      </c>
      <c r="C16" s="12">
        <v>3141</v>
      </c>
      <c r="D16" s="12" t="s">
        <v>6</v>
      </c>
      <c r="E16" s="22" t="s">
        <v>55</v>
      </c>
      <c r="F16" s="18"/>
      <c r="G16" s="13"/>
      <c r="H16" s="20">
        <f>G16-F16</f>
        <v>0</v>
      </c>
      <c r="I16" s="18">
        <v>120000</v>
      </c>
      <c r="J16" s="13"/>
      <c r="K16" s="20">
        <f>J16-I16</f>
        <v>-120000</v>
      </c>
    </row>
    <row r="17" spans="1:11" ht="15.75">
      <c r="A17" s="8"/>
      <c r="B17" s="14" t="s">
        <v>61</v>
      </c>
      <c r="C17" s="9">
        <v>4261</v>
      </c>
      <c r="D17" s="9" t="s">
        <v>7</v>
      </c>
      <c r="E17" s="22" t="s">
        <v>70</v>
      </c>
      <c r="F17" s="17"/>
      <c r="G17" s="10"/>
      <c r="H17" s="20">
        <f>G17-F17</f>
        <v>0</v>
      </c>
      <c r="I17" s="17"/>
      <c r="J17" s="10">
        <v>5200</v>
      </c>
      <c r="K17" s="20">
        <f>J17-I17</f>
        <v>5200</v>
      </c>
    </row>
    <row r="18" spans="1:11" ht="15.75">
      <c r="A18" s="8"/>
      <c r="B18" s="14"/>
      <c r="C18" s="9">
        <v>4431</v>
      </c>
      <c r="D18" s="9" t="s">
        <v>7</v>
      </c>
      <c r="E18" s="22" t="s">
        <v>89</v>
      </c>
      <c r="F18" s="17"/>
      <c r="G18" s="10"/>
      <c r="H18" s="20">
        <f>G18-F18</f>
        <v>0</v>
      </c>
      <c r="I18" s="17"/>
      <c r="J18" s="10">
        <f>4100+150000</f>
        <v>154100</v>
      </c>
      <c r="K18" s="20">
        <f>J18-I18</f>
        <v>154100</v>
      </c>
    </row>
    <row r="19" spans="1:11" ht="16.5" thickBot="1">
      <c r="A19" s="39"/>
      <c r="B19" s="40" t="s">
        <v>47</v>
      </c>
      <c r="C19" s="41"/>
      <c r="D19" s="41"/>
      <c r="E19" s="42"/>
      <c r="F19" s="43">
        <f>SUM(F16:F18)</f>
        <v>0</v>
      </c>
      <c r="G19" s="43">
        <f>SUM(G16:G18)</f>
        <v>0</v>
      </c>
      <c r="H19" s="44">
        <f>G19-F19</f>
        <v>0</v>
      </c>
      <c r="I19" s="43">
        <f>SUM(I16:I18)</f>
        <v>120000</v>
      </c>
      <c r="J19" s="43">
        <f>SUM(J16:J18)</f>
        <v>159300</v>
      </c>
      <c r="K19" s="44">
        <f>J19-I19</f>
        <v>39300</v>
      </c>
    </row>
    <row r="20" spans="1:11" s="38" customFormat="1" ht="18.75" thickBot="1">
      <c r="A20" s="35"/>
      <c r="B20" s="36" t="s">
        <v>48</v>
      </c>
      <c r="C20" s="35"/>
      <c r="D20" s="35"/>
      <c r="E20" s="37"/>
      <c r="F20" s="34">
        <f>F6+F15+F19</f>
        <v>528500</v>
      </c>
      <c r="G20" s="34">
        <f>G6+G15+G19</f>
        <v>1553200</v>
      </c>
      <c r="H20" s="33">
        <f>G20-F20</f>
        <v>1024700</v>
      </c>
      <c r="I20" s="34">
        <f>I6+I15+I19</f>
        <v>639500</v>
      </c>
      <c r="J20" s="34">
        <f>J6+J15+J19</f>
        <v>1852200</v>
      </c>
      <c r="K20" s="33">
        <f>J20-I20</f>
        <v>1212700</v>
      </c>
    </row>
    <row r="21" ht="15.75">
      <c r="B21" s="1" t="s">
        <v>46</v>
      </c>
    </row>
    <row r="22" ht="15.75">
      <c r="B22" s="1"/>
    </row>
    <row r="23" ht="15.75">
      <c r="B23" s="1"/>
    </row>
    <row r="24" ht="15.75">
      <c r="B24" s="1"/>
    </row>
    <row r="25" spans="2:5" ht="15.75">
      <c r="B25" s="1"/>
      <c r="E25" s="6" t="s">
        <v>46</v>
      </c>
    </row>
    <row r="26" ht="15.75">
      <c r="B26" s="1"/>
    </row>
    <row r="27" ht="15.75">
      <c r="B27" s="1"/>
    </row>
    <row r="28" ht="15.75">
      <c r="B28" s="1"/>
    </row>
    <row r="29" ht="15.75">
      <c r="B29" s="1"/>
    </row>
    <row r="30" ht="15.75">
      <c r="B30" s="1"/>
    </row>
    <row r="31" ht="15.75">
      <c r="B31" s="1"/>
    </row>
    <row r="32" ht="15.75">
      <c r="B32" s="1"/>
    </row>
    <row r="33" ht="15.75">
      <c r="B33" s="1"/>
    </row>
    <row r="34" ht="15.75">
      <c r="B34" s="1"/>
    </row>
    <row r="35" ht="15.75">
      <c r="B35" s="1"/>
    </row>
    <row r="36" ht="15.75">
      <c r="B36" s="1"/>
    </row>
    <row r="37" ht="15.75">
      <c r="B37" s="1"/>
    </row>
    <row r="38" ht="15.75">
      <c r="B38" s="1"/>
    </row>
    <row r="39" ht="15.75">
      <c r="B39" s="1"/>
    </row>
    <row r="40" ht="15.75">
      <c r="B40" s="1"/>
    </row>
    <row r="41" ht="15.75">
      <c r="B41" s="1"/>
    </row>
    <row r="42" ht="15.75">
      <c r="B42" s="1"/>
    </row>
    <row r="43" ht="15.75">
      <c r="B43" s="1"/>
    </row>
    <row r="44" ht="15.75">
      <c r="B44" s="1"/>
    </row>
    <row r="45" ht="15.75">
      <c r="B45" s="1"/>
    </row>
    <row r="46" ht="15.75">
      <c r="B46" s="1"/>
    </row>
    <row r="47" ht="15.75">
      <c r="B47" s="1"/>
    </row>
    <row r="48" ht="15.75">
      <c r="B48" s="1"/>
    </row>
    <row r="49" ht="15.75">
      <c r="B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  <row r="146" ht="15.75">
      <c r="B146" s="1"/>
    </row>
    <row r="147" ht="15.75">
      <c r="B147" s="1"/>
    </row>
    <row r="148" ht="15.75">
      <c r="B148" s="1"/>
    </row>
    <row r="149" ht="15.75">
      <c r="B149" s="1"/>
    </row>
    <row r="150" ht="15.75">
      <c r="B150" s="1"/>
    </row>
    <row r="151" ht="15.75">
      <c r="B151" s="1"/>
    </row>
    <row r="152" ht="15.75">
      <c r="B152" s="1"/>
    </row>
    <row r="153" ht="15.75">
      <c r="B153" s="1"/>
    </row>
    <row r="154" ht="15.75">
      <c r="B154" s="1"/>
    </row>
    <row r="155" ht="15.75">
      <c r="B155" s="1"/>
    </row>
    <row r="156" ht="15.75">
      <c r="B156" s="1"/>
    </row>
    <row r="157" ht="15.75">
      <c r="B157" s="1"/>
    </row>
    <row r="158" ht="15.75">
      <c r="B158" s="1"/>
    </row>
    <row r="159" ht="15.75">
      <c r="B159" s="1"/>
    </row>
    <row r="160" ht="15.75">
      <c r="B160" s="1"/>
    </row>
    <row r="161" ht="15.75">
      <c r="B161" s="1"/>
    </row>
    <row r="162" ht="15.75">
      <c r="B162" s="1"/>
    </row>
    <row r="163" ht="15.75">
      <c r="B163" s="1"/>
    </row>
    <row r="164" ht="15.75">
      <c r="B164" s="1"/>
    </row>
    <row r="165" ht="15.75">
      <c r="B165" s="1"/>
    </row>
    <row r="166" ht="15.75">
      <c r="B166" s="1"/>
    </row>
    <row r="167" ht="15.75">
      <c r="B167" s="1"/>
    </row>
    <row r="168" ht="15.75">
      <c r="B168" s="1"/>
    </row>
    <row r="169" ht="15.75">
      <c r="B169" s="1"/>
    </row>
    <row r="170" ht="15.75">
      <c r="B170" s="1"/>
    </row>
    <row r="171" ht="15.75">
      <c r="B171" s="1"/>
    </row>
    <row r="172" ht="15.75">
      <c r="B172" s="1"/>
    </row>
    <row r="173" ht="15.75">
      <c r="B173" s="1"/>
    </row>
    <row r="174" ht="15.75">
      <c r="B174" s="1"/>
    </row>
    <row r="175" ht="15.75">
      <c r="B175" s="1"/>
    </row>
    <row r="176" ht="15.75">
      <c r="B176" s="1"/>
    </row>
    <row r="177" ht="15.75">
      <c r="B177" s="1"/>
    </row>
    <row r="178" ht="15.75">
      <c r="B178" s="1"/>
    </row>
    <row r="179" ht="15.75">
      <c r="B179" s="1"/>
    </row>
    <row r="180" ht="15.75">
      <c r="B180" s="1"/>
    </row>
    <row r="181" ht="15.75">
      <c r="B181" s="1"/>
    </row>
    <row r="182" ht="15.75">
      <c r="B182" s="1"/>
    </row>
    <row r="183" ht="15.75">
      <c r="B183" s="1"/>
    </row>
    <row r="184" ht="15.75">
      <c r="B184" s="1"/>
    </row>
    <row r="185" ht="15.75">
      <c r="B185" s="1"/>
    </row>
    <row r="186" ht="15.75">
      <c r="B186" s="1"/>
    </row>
    <row r="187" ht="15.75">
      <c r="B187" s="1"/>
    </row>
    <row r="188" ht="15.75">
      <c r="B188" s="1"/>
    </row>
    <row r="189" ht="15.75">
      <c r="B189" s="1"/>
    </row>
    <row r="190" ht="15.75">
      <c r="B190" s="1"/>
    </row>
    <row r="191" ht="15.75">
      <c r="B191" s="1"/>
    </row>
    <row r="192" ht="15.75">
      <c r="B192" s="1"/>
    </row>
    <row r="193" ht="15.75">
      <c r="B193" s="1"/>
    </row>
    <row r="194" ht="15.75">
      <c r="B194" s="1"/>
    </row>
    <row r="195" ht="15.75">
      <c r="B195" s="1"/>
    </row>
    <row r="196" ht="15.75">
      <c r="B196" s="1"/>
    </row>
    <row r="197" ht="15.75">
      <c r="B197" s="1"/>
    </row>
    <row r="198" ht="15.75">
      <c r="B198" s="1"/>
    </row>
    <row r="199" ht="15.75">
      <c r="B199" s="1"/>
    </row>
    <row r="200" ht="15.75">
      <c r="B200" s="1"/>
    </row>
    <row r="201" ht="15.75">
      <c r="B201" s="1"/>
    </row>
    <row r="202" ht="15.75">
      <c r="B202" s="1"/>
    </row>
    <row r="203" ht="15.75">
      <c r="B203" s="1"/>
    </row>
    <row r="204" ht="15.75">
      <c r="B204" s="1"/>
    </row>
    <row r="205" ht="15.75">
      <c r="B205" s="1"/>
    </row>
    <row r="206" ht="15.75">
      <c r="B206" s="1"/>
    </row>
    <row r="207" ht="15.75">
      <c r="B207" s="1"/>
    </row>
    <row r="208" ht="15.75">
      <c r="B208" s="1"/>
    </row>
    <row r="209" ht="15.75">
      <c r="B209" s="1"/>
    </row>
    <row r="210" ht="15.75">
      <c r="B210" s="1"/>
    </row>
    <row r="211" ht="15.75">
      <c r="B211" s="1"/>
    </row>
    <row r="212" ht="15.75">
      <c r="B212" s="1"/>
    </row>
    <row r="213" ht="15.75">
      <c r="B213" s="1"/>
    </row>
    <row r="214" ht="15.75">
      <c r="B214" s="1"/>
    </row>
    <row r="215" ht="15.75">
      <c r="B215" s="1"/>
    </row>
    <row r="216" ht="15.75">
      <c r="B216" s="1"/>
    </row>
    <row r="217" ht="15.75">
      <c r="B217" s="1"/>
    </row>
    <row r="218" ht="15.75">
      <c r="B218" s="1"/>
    </row>
    <row r="219" ht="15.75">
      <c r="B219" s="1"/>
    </row>
    <row r="220" ht="15.75">
      <c r="B220" s="1"/>
    </row>
    <row r="221" ht="15.75">
      <c r="B221" s="1"/>
    </row>
    <row r="222" ht="15.75">
      <c r="B222" s="1"/>
    </row>
    <row r="223" ht="15.75">
      <c r="B223" s="1"/>
    </row>
    <row r="224" ht="15.75">
      <c r="B224" s="1"/>
    </row>
    <row r="225" ht="15.75">
      <c r="B225" s="1"/>
    </row>
    <row r="226" ht="15.75">
      <c r="B226" s="1"/>
    </row>
    <row r="227" ht="15.75">
      <c r="B227" s="1"/>
    </row>
    <row r="228" ht="15.75">
      <c r="B228" s="1"/>
    </row>
    <row r="229" ht="15.75">
      <c r="B229" s="1"/>
    </row>
    <row r="230" ht="15.75">
      <c r="B230" s="1"/>
    </row>
    <row r="231" ht="15.75">
      <c r="B231" s="1"/>
    </row>
    <row r="232" ht="15.75">
      <c r="B232" s="1"/>
    </row>
    <row r="233" ht="15.75">
      <c r="B233" s="1"/>
    </row>
    <row r="234" ht="15.75">
      <c r="B234" s="1"/>
    </row>
    <row r="235" ht="15.75">
      <c r="B235" s="1"/>
    </row>
    <row r="236" ht="15.75">
      <c r="B236" s="1"/>
    </row>
    <row r="237" ht="15.75">
      <c r="B237" s="1"/>
    </row>
    <row r="238" ht="15.75">
      <c r="B238" s="1"/>
    </row>
    <row r="239" ht="15.75">
      <c r="B239" s="1"/>
    </row>
    <row r="240" ht="15.75">
      <c r="B240" s="1"/>
    </row>
    <row r="241" ht="15.75">
      <c r="B241" s="1"/>
    </row>
    <row r="242" ht="15.75">
      <c r="B242" s="1"/>
    </row>
    <row r="243" ht="15.75">
      <c r="B243" s="1"/>
    </row>
    <row r="244" ht="15.75">
      <c r="B244" s="1"/>
    </row>
    <row r="245" ht="15.75">
      <c r="B245" s="1"/>
    </row>
    <row r="246" ht="15.75">
      <c r="B246" s="1"/>
    </row>
    <row r="247" ht="15.75">
      <c r="B247" s="1"/>
    </row>
    <row r="248" ht="15.75">
      <c r="B248" s="1"/>
    </row>
    <row r="249" ht="15.75">
      <c r="B249" s="1"/>
    </row>
    <row r="250" ht="15.75">
      <c r="B250" s="1"/>
    </row>
    <row r="251" ht="15.75">
      <c r="B251" s="1"/>
    </row>
    <row r="252" ht="15.75">
      <c r="B252" s="1"/>
    </row>
    <row r="253" ht="15.75">
      <c r="B253" s="1"/>
    </row>
    <row r="254" ht="15.75">
      <c r="B254" s="1"/>
    </row>
    <row r="255" ht="15.75">
      <c r="B255" s="1"/>
    </row>
    <row r="256" ht="15.75">
      <c r="B256" s="1"/>
    </row>
    <row r="257" ht="15.75">
      <c r="B257" s="1"/>
    </row>
    <row r="258" ht="15.75">
      <c r="B258" s="1"/>
    </row>
    <row r="259" ht="15.75">
      <c r="B259" s="1"/>
    </row>
    <row r="260" ht="15.75">
      <c r="B260" s="1"/>
    </row>
    <row r="261" ht="15.75">
      <c r="B261" s="1"/>
    </row>
    <row r="262" ht="15.75">
      <c r="B262" s="1"/>
    </row>
    <row r="263" ht="15.75">
      <c r="B263" s="1"/>
    </row>
    <row r="264" ht="15.75">
      <c r="B264" s="1"/>
    </row>
    <row r="265" ht="15.75">
      <c r="B265" s="1"/>
    </row>
    <row r="266" ht="15.75">
      <c r="B266" s="1"/>
    </row>
    <row r="267" ht="15.75">
      <c r="B267" s="1"/>
    </row>
    <row r="268" ht="15.75">
      <c r="B268" s="1"/>
    </row>
    <row r="269" ht="15.75">
      <c r="B269" s="1"/>
    </row>
    <row r="270" ht="15.75">
      <c r="B270" s="1"/>
    </row>
    <row r="271" ht="15.75">
      <c r="B271" s="1"/>
    </row>
    <row r="272" ht="15.75">
      <c r="B272" s="1"/>
    </row>
    <row r="273" ht="15.75">
      <c r="B273" s="1"/>
    </row>
    <row r="274" ht="15.75">
      <c r="B274" s="1"/>
    </row>
    <row r="275" ht="15.75">
      <c r="B275" s="1"/>
    </row>
    <row r="276" ht="15.75">
      <c r="B276" s="1"/>
    </row>
    <row r="277" ht="15.75">
      <c r="B277" s="1"/>
    </row>
    <row r="278" ht="15.75">
      <c r="B278" s="1"/>
    </row>
    <row r="279" ht="15.75">
      <c r="B279" s="1"/>
    </row>
    <row r="280" ht="15.75">
      <c r="B280" s="1"/>
    </row>
    <row r="281" ht="15.75">
      <c r="B281" s="1"/>
    </row>
    <row r="282" ht="15.75">
      <c r="B282" s="1"/>
    </row>
    <row r="283" ht="15.75">
      <c r="B283" s="1"/>
    </row>
    <row r="284" ht="15.75">
      <c r="B284" s="1"/>
    </row>
    <row r="285" ht="15.75">
      <c r="B285" s="1"/>
    </row>
    <row r="286" ht="15.75">
      <c r="B286" s="1"/>
    </row>
    <row r="287" ht="15.75">
      <c r="B287" s="1"/>
    </row>
    <row r="288" ht="15.75">
      <c r="B288" s="1"/>
    </row>
    <row r="289" ht="15.75">
      <c r="B289" s="1"/>
    </row>
    <row r="290" ht="15.75">
      <c r="B290" s="1"/>
    </row>
    <row r="291" ht="15.75">
      <c r="B291" s="1"/>
    </row>
    <row r="292" ht="15.75">
      <c r="B292" s="1"/>
    </row>
    <row r="293" ht="15.75">
      <c r="B293" s="1"/>
    </row>
    <row r="294" ht="15.75">
      <c r="B294" s="1"/>
    </row>
    <row r="295" ht="15.75">
      <c r="B295" s="1"/>
    </row>
    <row r="296" ht="15.75">
      <c r="B296" s="1"/>
    </row>
    <row r="297" ht="15.75">
      <c r="B297" s="1"/>
    </row>
    <row r="298" ht="15.75">
      <c r="B298" s="1"/>
    </row>
    <row r="299" ht="15.75">
      <c r="B299" s="1"/>
    </row>
    <row r="300" ht="15.75">
      <c r="B300" s="1"/>
    </row>
    <row r="301" ht="15.75">
      <c r="B301" s="1"/>
    </row>
    <row r="302" ht="15.75">
      <c r="B302" s="1"/>
    </row>
    <row r="303" ht="15.75">
      <c r="B303" s="1"/>
    </row>
    <row r="304" ht="15.75">
      <c r="B304" s="1"/>
    </row>
    <row r="305" ht="15.75">
      <c r="B305" s="1"/>
    </row>
    <row r="306" ht="15.75">
      <c r="B306" s="1"/>
    </row>
    <row r="307" ht="15.75">
      <c r="B307" s="1"/>
    </row>
    <row r="308" ht="15.75">
      <c r="B308" s="1"/>
    </row>
    <row r="309" ht="15.75">
      <c r="B309" s="1"/>
    </row>
    <row r="310" ht="15.75">
      <c r="B310" s="1"/>
    </row>
    <row r="311" ht="15.75">
      <c r="B311" s="1"/>
    </row>
    <row r="312" ht="15.75">
      <c r="B312" s="1"/>
    </row>
    <row r="313" ht="15.75">
      <c r="B313" s="1"/>
    </row>
    <row r="314" ht="15.75">
      <c r="B314" s="1"/>
    </row>
    <row r="315" ht="15.75">
      <c r="B315" s="1"/>
    </row>
    <row r="316" ht="15.75">
      <c r="B316" s="1"/>
    </row>
    <row r="317" ht="15.75">
      <c r="B317" s="1"/>
    </row>
    <row r="318" ht="15.75">
      <c r="B318" s="1"/>
    </row>
    <row r="319" ht="15.75">
      <c r="B319" s="1"/>
    </row>
    <row r="320" ht="15.75">
      <c r="B320" s="1"/>
    </row>
    <row r="321" ht="15.75">
      <c r="B321" s="1"/>
    </row>
    <row r="322" ht="15.75">
      <c r="B322" s="1"/>
    </row>
    <row r="323" ht="15.75">
      <c r="B323" s="1"/>
    </row>
    <row r="324" ht="15.75">
      <c r="B324" s="1"/>
    </row>
    <row r="325" ht="15.75">
      <c r="B325" s="1"/>
    </row>
    <row r="326" ht="15.75">
      <c r="B326" s="1"/>
    </row>
    <row r="327" ht="15.75">
      <c r="B327" s="1"/>
    </row>
    <row r="328" ht="15.75">
      <c r="B328" s="1"/>
    </row>
    <row r="329" ht="15.75">
      <c r="B329" s="1"/>
    </row>
    <row r="330" ht="15.75">
      <c r="B330" s="1"/>
    </row>
    <row r="331" ht="15.75">
      <c r="B331" s="1"/>
    </row>
    <row r="332" ht="15.75">
      <c r="B332" s="1"/>
    </row>
    <row r="333" ht="15.75">
      <c r="B333" s="1"/>
    </row>
    <row r="334" ht="15.75">
      <c r="B334" s="1"/>
    </row>
    <row r="335" ht="15.75">
      <c r="B335" s="1"/>
    </row>
    <row r="336" ht="15.75">
      <c r="B336" s="1"/>
    </row>
    <row r="337" ht="15.75">
      <c r="B337" s="1"/>
    </row>
    <row r="338" ht="15.75">
      <c r="B338" s="1"/>
    </row>
    <row r="339" ht="15.75">
      <c r="B339" s="1"/>
    </row>
    <row r="340" ht="15.75">
      <c r="B340" s="1"/>
    </row>
    <row r="341" ht="15.75">
      <c r="B341" s="1"/>
    </row>
    <row r="342" ht="15.75">
      <c r="B342" s="1"/>
    </row>
    <row r="343" ht="15.75">
      <c r="B343" s="1"/>
    </row>
    <row r="344" ht="15.75">
      <c r="B344" s="1"/>
    </row>
    <row r="345" ht="15.75">
      <c r="B345" s="1"/>
    </row>
    <row r="346" ht="15.75">
      <c r="B346" s="1"/>
    </row>
    <row r="347" ht="15.75">
      <c r="B347" s="1"/>
    </row>
    <row r="348" ht="15.75">
      <c r="B348" s="1"/>
    </row>
    <row r="349" ht="15.75">
      <c r="B349" s="1"/>
    </row>
    <row r="350" ht="15.75">
      <c r="B350" s="1"/>
    </row>
    <row r="351" ht="15.75">
      <c r="B351" s="1"/>
    </row>
    <row r="352" ht="15.75">
      <c r="B352" s="1"/>
    </row>
    <row r="353" ht="15.75">
      <c r="B353" s="1"/>
    </row>
    <row r="354" ht="15.75">
      <c r="B354" s="1"/>
    </row>
    <row r="355" ht="15.75">
      <c r="B355" s="1"/>
    </row>
    <row r="356" ht="15.75">
      <c r="B356" s="1"/>
    </row>
    <row r="357" ht="15.75">
      <c r="B357" s="1"/>
    </row>
    <row r="358" ht="15.75">
      <c r="B358" s="1"/>
    </row>
    <row r="359" ht="15.75">
      <c r="B359" s="1"/>
    </row>
    <row r="360" ht="15.75">
      <c r="B360" s="1"/>
    </row>
    <row r="361" ht="15.75">
      <c r="B361" s="1"/>
    </row>
    <row r="362" ht="15.75">
      <c r="B362" s="1"/>
    </row>
    <row r="363" ht="15.75">
      <c r="B363" s="1"/>
    </row>
    <row r="364" ht="15.75">
      <c r="B364" s="1"/>
    </row>
    <row r="365" ht="15.75">
      <c r="B365" s="1"/>
    </row>
    <row r="366" ht="15.75">
      <c r="B366" s="1"/>
    </row>
    <row r="367" ht="15.75">
      <c r="B367" s="1"/>
    </row>
    <row r="368" ht="15.75">
      <c r="B368" s="1"/>
    </row>
    <row r="369" ht="15.75">
      <c r="B369" s="1"/>
    </row>
    <row r="370" ht="15.75">
      <c r="B370" s="1"/>
    </row>
    <row r="371" ht="15.75">
      <c r="B371" s="1"/>
    </row>
    <row r="372" ht="15.75">
      <c r="B372" s="1"/>
    </row>
    <row r="373" ht="15.75">
      <c r="B373" s="1"/>
    </row>
    <row r="374" ht="15.75">
      <c r="B374" s="1"/>
    </row>
    <row r="375" ht="15.75">
      <c r="B375" s="1"/>
    </row>
    <row r="376" ht="15.75">
      <c r="B376" s="1"/>
    </row>
    <row r="377" ht="15.75">
      <c r="B377" s="1"/>
    </row>
    <row r="378" ht="15.75">
      <c r="B378" s="1"/>
    </row>
    <row r="379" ht="15.75">
      <c r="B379" s="1"/>
    </row>
    <row r="380" ht="15.75">
      <c r="B380" s="1"/>
    </row>
    <row r="381" ht="15.75">
      <c r="B381" s="1"/>
    </row>
    <row r="382" ht="15.75">
      <c r="B382" s="1"/>
    </row>
    <row r="383" ht="15.75">
      <c r="B383" s="1"/>
    </row>
    <row r="384" ht="15.75">
      <c r="B384" s="1"/>
    </row>
    <row r="385" ht="15.75">
      <c r="B385" s="1"/>
    </row>
    <row r="386" ht="15.75">
      <c r="B386" s="1"/>
    </row>
    <row r="387" ht="15.75">
      <c r="B387" s="1"/>
    </row>
    <row r="388" ht="15.75">
      <c r="B388" s="1"/>
    </row>
    <row r="389" ht="15.75">
      <c r="B389" s="1"/>
    </row>
    <row r="390" ht="15.75">
      <c r="B390" s="1"/>
    </row>
    <row r="391" ht="15.75">
      <c r="B391" s="1"/>
    </row>
    <row r="392" ht="15.75">
      <c r="B392" s="1"/>
    </row>
    <row r="393" ht="15.75">
      <c r="B393" s="1"/>
    </row>
    <row r="394" ht="15.75">
      <c r="B394" s="1"/>
    </row>
    <row r="395" ht="15.75">
      <c r="B395" s="1"/>
    </row>
    <row r="396" ht="15.75">
      <c r="B396" s="1"/>
    </row>
    <row r="397" ht="15.75">
      <c r="B397" s="1"/>
    </row>
    <row r="398" ht="15.75">
      <c r="B398" s="1"/>
    </row>
    <row r="399" ht="15.75">
      <c r="B399" s="1"/>
    </row>
    <row r="400" ht="15.75">
      <c r="B400" s="1"/>
    </row>
    <row r="401" ht="15.75">
      <c r="B401" s="1"/>
    </row>
    <row r="402" ht="15.75">
      <c r="B402" s="1"/>
    </row>
    <row r="403" ht="15.75">
      <c r="B403" s="1"/>
    </row>
    <row r="404" ht="15.75">
      <c r="B404" s="1"/>
    </row>
    <row r="405" ht="15.75">
      <c r="B405" s="1"/>
    </row>
    <row r="406" ht="15.75">
      <c r="B406" s="1"/>
    </row>
    <row r="407" ht="15.75">
      <c r="B407" s="1"/>
    </row>
    <row r="408" ht="15.75">
      <c r="B408" s="1"/>
    </row>
    <row r="409" ht="15.75">
      <c r="B409" s="1"/>
    </row>
    <row r="410" ht="15.75">
      <c r="B410" s="1"/>
    </row>
    <row r="411" ht="15.75">
      <c r="B411" s="1"/>
    </row>
    <row r="412" ht="15.75">
      <c r="B412" s="1"/>
    </row>
    <row r="413" ht="15.75">
      <c r="B413" s="1"/>
    </row>
    <row r="414" ht="15.75">
      <c r="B414" s="1"/>
    </row>
    <row r="415" ht="15.75">
      <c r="B415" s="1"/>
    </row>
    <row r="416" ht="15.75">
      <c r="B416" s="1"/>
    </row>
    <row r="417" ht="15.75">
      <c r="B417" s="1"/>
    </row>
    <row r="418" ht="15.75">
      <c r="B418" s="1"/>
    </row>
    <row r="419" ht="15.75">
      <c r="B419" s="1"/>
    </row>
    <row r="420" ht="15.75">
      <c r="B420" s="1"/>
    </row>
    <row r="421" ht="15.75">
      <c r="B421" s="1"/>
    </row>
    <row r="422" ht="15.75">
      <c r="B422" s="1"/>
    </row>
    <row r="423" ht="15.75">
      <c r="B423" s="1"/>
    </row>
    <row r="424" ht="15.75">
      <c r="B424" s="1"/>
    </row>
    <row r="425" ht="15.75">
      <c r="B425" s="1"/>
    </row>
    <row r="426" ht="15.75">
      <c r="B426" s="1"/>
    </row>
    <row r="427" ht="15.75">
      <c r="B427" s="1"/>
    </row>
    <row r="428" ht="15.75">
      <c r="B428" s="1"/>
    </row>
    <row r="429" ht="15.75">
      <c r="B429" s="1"/>
    </row>
    <row r="430" ht="15.75">
      <c r="B430" s="1"/>
    </row>
    <row r="431" ht="15.75">
      <c r="B431" s="1"/>
    </row>
    <row r="432" ht="15.75">
      <c r="B432" s="1"/>
    </row>
    <row r="433" ht="15.75">
      <c r="B433" s="1"/>
    </row>
    <row r="434" ht="15.75">
      <c r="B434" s="1"/>
    </row>
    <row r="435" ht="15.75">
      <c r="B435" s="1"/>
    </row>
    <row r="436" ht="15.75">
      <c r="B436" s="1"/>
    </row>
    <row r="437" ht="15.75">
      <c r="B437" s="1"/>
    </row>
    <row r="438" ht="15.75">
      <c r="B438" s="1"/>
    </row>
    <row r="439" ht="15.75">
      <c r="B439" s="1"/>
    </row>
    <row r="440" ht="15.75">
      <c r="B440" s="1"/>
    </row>
    <row r="441" ht="15.75">
      <c r="B441" s="1"/>
    </row>
    <row r="442" ht="15.75">
      <c r="B442" s="1"/>
    </row>
    <row r="443" ht="15.75">
      <c r="B443" s="1"/>
    </row>
    <row r="444" ht="15.75">
      <c r="B444" s="1"/>
    </row>
    <row r="445" ht="15.75">
      <c r="B445" s="1"/>
    </row>
    <row r="446" ht="15.75">
      <c r="B446" s="1"/>
    </row>
    <row r="447" ht="15.75">
      <c r="B447" s="1"/>
    </row>
    <row r="448" ht="15.75">
      <c r="B448" s="1"/>
    </row>
    <row r="449" ht="15.75">
      <c r="B449" s="1"/>
    </row>
    <row r="450" ht="15.75">
      <c r="B450" s="1"/>
    </row>
    <row r="451" ht="15.75">
      <c r="B451" s="1"/>
    </row>
    <row r="452" ht="15.75">
      <c r="B452" s="1"/>
    </row>
    <row r="453" ht="15.75">
      <c r="B453" s="1"/>
    </row>
    <row r="454" ht="15.75">
      <c r="B454" s="1"/>
    </row>
    <row r="455" ht="15.75">
      <c r="B455" s="1"/>
    </row>
    <row r="456" ht="15.75">
      <c r="B456" s="1"/>
    </row>
    <row r="457" ht="15.75">
      <c r="B457" s="1"/>
    </row>
    <row r="458" ht="15.75">
      <c r="B458" s="1"/>
    </row>
    <row r="459" ht="15.75">
      <c r="B459" s="1"/>
    </row>
    <row r="460" ht="15.75">
      <c r="B460" s="1"/>
    </row>
    <row r="461" ht="15.75">
      <c r="B461" s="1"/>
    </row>
    <row r="462" ht="15.75">
      <c r="B462" s="1"/>
    </row>
    <row r="463" ht="15.75">
      <c r="B463" s="1"/>
    </row>
    <row r="464" ht="15.75">
      <c r="B464" s="1"/>
    </row>
    <row r="465" ht="15.75">
      <c r="B465" s="1"/>
    </row>
    <row r="466" ht="15.75">
      <c r="B466" s="1"/>
    </row>
    <row r="467" ht="15.75">
      <c r="B467" s="1"/>
    </row>
    <row r="468" ht="15.75">
      <c r="B468" s="1"/>
    </row>
    <row r="469" ht="15.75">
      <c r="B469" s="1"/>
    </row>
    <row r="470" ht="15.75">
      <c r="B470" s="1"/>
    </row>
    <row r="471" ht="15.75">
      <c r="B471" s="1"/>
    </row>
    <row r="472" ht="15.75">
      <c r="B472" s="1"/>
    </row>
    <row r="473" ht="15.75">
      <c r="B473" s="1"/>
    </row>
    <row r="474" ht="15.75">
      <c r="B474" s="1"/>
    </row>
    <row r="475" ht="15.75">
      <c r="B475" s="1"/>
    </row>
    <row r="476" ht="15.75">
      <c r="B476" s="1"/>
    </row>
    <row r="477" ht="15.75">
      <c r="B477" s="1"/>
    </row>
    <row r="478" ht="15.75">
      <c r="B478" s="1"/>
    </row>
    <row r="479" ht="15.75">
      <c r="B479" s="1"/>
    </row>
    <row r="480" ht="15.75">
      <c r="B480" s="1"/>
    </row>
    <row r="481" ht="15.75">
      <c r="B481" s="1"/>
    </row>
    <row r="482" ht="15.75">
      <c r="B482" s="1"/>
    </row>
    <row r="483" ht="15.75">
      <c r="B483" s="1"/>
    </row>
    <row r="484" ht="15.75">
      <c r="B484" s="1"/>
    </row>
    <row r="485" ht="15.75">
      <c r="B485" s="1"/>
    </row>
    <row r="486" ht="15.75">
      <c r="B486" s="1"/>
    </row>
    <row r="487" ht="15.75">
      <c r="B487" s="1"/>
    </row>
    <row r="488" ht="15.75">
      <c r="B488" s="1"/>
    </row>
    <row r="489" ht="15.75">
      <c r="B489" s="1"/>
    </row>
    <row r="490" ht="15.75">
      <c r="B490" s="1"/>
    </row>
    <row r="491" ht="15.75">
      <c r="B491" s="1"/>
    </row>
    <row r="492" ht="15.75">
      <c r="B492" s="1"/>
    </row>
    <row r="493" ht="15.75">
      <c r="B493" s="1"/>
    </row>
    <row r="494" ht="15.75">
      <c r="B494" s="1"/>
    </row>
    <row r="495" ht="15.75">
      <c r="B495" s="1"/>
    </row>
    <row r="496" ht="15.75">
      <c r="B496" s="1"/>
    </row>
    <row r="497" ht="15.75">
      <c r="B497" s="1"/>
    </row>
    <row r="498" ht="15.75">
      <c r="B498" s="1"/>
    </row>
    <row r="499" ht="15.75">
      <c r="B499" s="1"/>
    </row>
    <row r="500" ht="15.75">
      <c r="B500" s="1"/>
    </row>
    <row r="501" ht="15.75">
      <c r="B501" s="1"/>
    </row>
    <row r="502" ht="15.75">
      <c r="B502" s="1"/>
    </row>
    <row r="503" ht="15.75">
      <c r="B503" s="1"/>
    </row>
    <row r="504" ht="15.75">
      <c r="B504" s="1"/>
    </row>
    <row r="505" ht="15.75">
      <c r="B505" s="1"/>
    </row>
    <row r="506" ht="15.75">
      <c r="B506" s="1"/>
    </row>
    <row r="507" ht="15.75">
      <c r="B507" s="1"/>
    </row>
    <row r="508" ht="15.75">
      <c r="B508" s="1"/>
    </row>
    <row r="509" ht="15.75">
      <c r="B509" s="1"/>
    </row>
    <row r="510" ht="15.75">
      <c r="B510" s="1"/>
    </row>
    <row r="511" ht="15.75">
      <c r="B511" s="1"/>
    </row>
    <row r="512" ht="15.75">
      <c r="B512" s="1"/>
    </row>
    <row r="513" ht="15.75">
      <c r="B513" s="1"/>
    </row>
    <row r="514" ht="15.75">
      <c r="B514" s="1"/>
    </row>
    <row r="515" ht="15.75">
      <c r="B515" s="1"/>
    </row>
    <row r="516" ht="15.75">
      <c r="B516" s="1"/>
    </row>
    <row r="517" ht="15.75">
      <c r="B517" s="1"/>
    </row>
    <row r="518" ht="15.75">
      <c r="B518" s="1"/>
    </row>
    <row r="519" ht="15.75">
      <c r="B519" s="1"/>
    </row>
    <row r="520" ht="15.75">
      <c r="B520" s="1"/>
    </row>
    <row r="521" ht="15.75">
      <c r="B521" s="1"/>
    </row>
    <row r="522" ht="15.75">
      <c r="B522" s="1"/>
    </row>
    <row r="523" ht="15.75">
      <c r="B523" s="1"/>
    </row>
    <row r="524" ht="15.75">
      <c r="B524" s="1"/>
    </row>
    <row r="525" ht="15.75">
      <c r="B525" s="1"/>
    </row>
    <row r="526" ht="15.75">
      <c r="B526" s="1"/>
    </row>
    <row r="527" ht="15.75">
      <c r="B527" s="1"/>
    </row>
    <row r="528" ht="15.75">
      <c r="B528" s="1"/>
    </row>
    <row r="529" ht="15.75">
      <c r="B529" s="1"/>
    </row>
    <row r="530" ht="15.75">
      <c r="B530" s="1"/>
    </row>
    <row r="531" ht="15.75">
      <c r="B531" s="1"/>
    </row>
    <row r="532" ht="15.75">
      <c r="B532" s="1"/>
    </row>
    <row r="533" ht="15.75">
      <c r="B533" s="1"/>
    </row>
    <row r="534" ht="15.75">
      <c r="B534" s="1"/>
    </row>
    <row r="535" ht="15.75">
      <c r="B535" s="1"/>
    </row>
    <row r="536" ht="15.75">
      <c r="B536" s="1"/>
    </row>
    <row r="537" ht="15.75">
      <c r="B537" s="1"/>
    </row>
    <row r="538" ht="15.75">
      <c r="B538" s="1"/>
    </row>
    <row r="539" ht="15.75">
      <c r="B539" s="1"/>
    </row>
    <row r="540" ht="15.75">
      <c r="B540" s="1"/>
    </row>
    <row r="541" ht="15.75">
      <c r="B541" s="1"/>
    </row>
    <row r="542" ht="15.75">
      <c r="B542" s="1"/>
    </row>
    <row r="543" ht="15.75">
      <c r="B543" s="1"/>
    </row>
    <row r="544" ht="15.75">
      <c r="B544" s="1"/>
    </row>
    <row r="545" ht="15.75">
      <c r="B545" s="1"/>
    </row>
    <row r="546" ht="15.75">
      <c r="B546" s="1"/>
    </row>
    <row r="547" ht="15.75">
      <c r="B547" s="1"/>
    </row>
    <row r="548" ht="15.75">
      <c r="B548" s="1"/>
    </row>
    <row r="549" ht="15.75">
      <c r="B549" s="1"/>
    </row>
    <row r="550" ht="15.75">
      <c r="B550" s="1"/>
    </row>
    <row r="551" ht="15.75">
      <c r="B551" s="1"/>
    </row>
    <row r="552" ht="15.75">
      <c r="B552" s="1"/>
    </row>
    <row r="553" ht="15.75">
      <c r="B553" s="1"/>
    </row>
    <row r="554" ht="15.75">
      <c r="B554" s="1"/>
    </row>
    <row r="555" ht="15.75">
      <c r="B555" s="1"/>
    </row>
    <row r="556" ht="15.75">
      <c r="B556" s="1"/>
    </row>
    <row r="557" ht="15.75">
      <c r="B557" s="1"/>
    </row>
    <row r="558" ht="15.75">
      <c r="B558" s="1"/>
    </row>
    <row r="559" ht="15.75">
      <c r="B559" s="1"/>
    </row>
    <row r="560" ht="15.75">
      <c r="B560" s="1"/>
    </row>
    <row r="561" ht="15.75">
      <c r="B561" s="1"/>
    </row>
    <row r="562" ht="15.75">
      <c r="B562" s="1"/>
    </row>
    <row r="563" ht="15.75">
      <c r="B563" s="1"/>
    </row>
    <row r="564" ht="15.75">
      <c r="B564" s="1"/>
    </row>
    <row r="565" ht="15.75">
      <c r="B565" s="1"/>
    </row>
    <row r="566" ht="15.75">
      <c r="B566" s="1"/>
    </row>
    <row r="567" ht="15.75">
      <c r="B567" s="1"/>
    </row>
    <row r="568" ht="15.75">
      <c r="B568" s="1"/>
    </row>
    <row r="569" ht="15.75">
      <c r="B569" s="1"/>
    </row>
    <row r="570" ht="15.75">
      <c r="B570" s="1"/>
    </row>
    <row r="571" ht="15.75">
      <c r="B571" s="1"/>
    </row>
    <row r="572" ht="15.75">
      <c r="B572" s="1"/>
    </row>
    <row r="573" ht="15.75">
      <c r="B573" s="1"/>
    </row>
    <row r="574" ht="15.75">
      <c r="B574" s="1"/>
    </row>
    <row r="575" ht="15.75">
      <c r="B575" s="1"/>
    </row>
    <row r="576" ht="15.75">
      <c r="B576" s="1"/>
    </row>
    <row r="577" ht="15.75">
      <c r="B577" s="1"/>
    </row>
    <row r="578" ht="15.75">
      <c r="B578" s="1"/>
    </row>
    <row r="579" ht="15.75">
      <c r="B579" s="1"/>
    </row>
    <row r="580" ht="15.75">
      <c r="B580" s="1"/>
    </row>
    <row r="581" ht="15.75">
      <c r="B581" s="1"/>
    </row>
    <row r="582" ht="15.75">
      <c r="B582" s="1"/>
    </row>
    <row r="583" ht="15.75">
      <c r="B583" s="1"/>
    </row>
    <row r="584" ht="15.75">
      <c r="B584" s="1"/>
    </row>
    <row r="585" ht="15.75">
      <c r="B585" s="1"/>
    </row>
    <row r="586" ht="15.75">
      <c r="B586" s="1"/>
    </row>
    <row r="587" ht="15.75">
      <c r="B587" s="1"/>
    </row>
    <row r="588" ht="15.75">
      <c r="B588" s="1"/>
    </row>
    <row r="589" ht="15.75">
      <c r="B589" s="1"/>
    </row>
    <row r="590" ht="15.75">
      <c r="B590" s="1"/>
    </row>
    <row r="591" ht="15.75">
      <c r="B591" s="1"/>
    </row>
    <row r="592" ht="15.75">
      <c r="B592" s="1"/>
    </row>
    <row r="593" ht="15.75">
      <c r="B593" s="1"/>
    </row>
    <row r="594" ht="15.75">
      <c r="B594" s="1"/>
    </row>
    <row r="595" ht="15.75">
      <c r="B595" s="1"/>
    </row>
    <row r="596" ht="15.75">
      <c r="B596" s="1"/>
    </row>
    <row r="597" ht="15.75">
      <c r="B597" s="1"/>
    </row>
    <row r="598" ht="15.75">
      <c r="B598" s="1"/>
    </row>
    <row r="599" ht="15.75">
      <c r="B599" s="1"/>
    </row>
    <row r="600" ht="15.75">
      <c r="B600" s="1"/>
    </row>
    <row r="601" ht="15.75">
      <c r="B601" s="1"/>
    </row>
    <row r="602" ht="15.75">
      <c r="B602" s="1"/>
    </row>
    <row r="603" ht="15.75">
      <c r="B603" s="1"/>
    </row>
    <row r="604" ht="15.75">
      <c r="B604" s="1"/>
    </row>
    <row r="605" ht="15.75">
      <c r="B605" s="1"/>
    </row>
    <row r="606" ht="15.75">
      <c r="B606" s="1"/>
    </row>
    <row r="607" ht="15.75">
      <c r="B607" s="1"/>
    </row>
    <row r="608" ht="15.75">
      <c r="B608" s="1"/>
    </row>
    <row r="609" ht="15.75">
      <c r="B609" s="1"/>
    </row>
    <row r="610" ht="15.75">
      <c r="B610" s="1"/>
    </row>
    <row r="611" ht="15.75">
      <c r="B611" s="1"/>
    </row>
    <row r="612" ht="15.75">
      <c r="B612" s="1"/>
    </row>
    <row r="613" ht="15.75">
      <c r="B613" s="1"/>
    </row>
    <row r="614" ht="15.75">
      <c r="B614" s="1"/>
    </row>
    <row r="615" ht="15.75">
      <c r="B615" s="1"/>
    </row>
    <row r="616" ht="15.75">
      <c r="B616" s="1"/>
    </row>
    <row r="617" ht="15.75">
      <c r="B617" s="1"/>
    </row>
    <row r="618" ht="15.75">
      <c r="B618" s="1"/>
    </row>
    <row r="619" ht="15.75">
      <c r="B619" s="1"/>
    </row>
    <row r="620" ht="15.75">
      <c r="B620" s="1"/>
    </row>
    <row r="621" ht="15.75">
      <c r="B621" s="1"/>
    </row>
    <row r="622" ht="15.75">
      <c r="B622" s="1"/>
    </row>
    <row r="623" ht="15.75">
      <c r="B623" s="1"/>
    </row>
    <row r="624" ht="15.75">
      <c r="B624" s="1"/>
    </row>
    <row r="625" ht="15.75">
      <c r="B625" s="1"/>
    </row>
    <row r="626" ht="15.75">
      <c r="B626" s="1"/>
    </row>
    <row r="627" ht="15.75">
      <c r="B627" s="1"/>
    </row>
    <row r="628" ht="15.75">
      <c r="B628" s="1"/>
    </row>
    <row r="629" ht="15.75">
      <c r="B629" s="1"/>
    </row>
    <row r="630" ht="15.75">
      <c r="B630" s="1"/>
    </row>
    <row r="631" ht="15.75">
      <c r="B631" s="1"/>
    </row>
    <row r="632" ht="15.75">
      <c r="B632" s="1"/>
    </row>
    <row r="633" ht="15.75">
      <c r="B633" s="1"/>
    </row>
    <row r="634" ht="15.75">
      <c r="B634" s="1"/>
    </row>
    <row r="635" ht="15.75">
      <c r="B635" s="1"/>
    </row>
    <row r="636" ht="15.75">
      <c r="B636" s="1"/>
    </row>
    <row r="637" ht="15.75">
      <c r="B637" s="1"/>
    </row>
    <row r="638" ht="15.75">
      <c r="B638" s="1"/>
    </row>
    <row r="639" ht="15.75">
      <c r="B639" s="1"/>
    </row>
    <row r="640" ht="15.75">
      <c r="B640" s="1"/>
    </row>
    <row r="641" ht="15.75">
      <c r="B641" s="1"/>
    </row>
    <row r="642" ht="15.75">
      <c r="B642" s="1"/>
    </row>
    <row r="643" ht="15.75">
      <c r="B643" s="1"/>
    </row>
    <row r="644" ht="15.75">
      <c r="B644" s="1"/>
    </row>
    <row r="645" ht="15.75">
      <c r="B645" s="1"/>
    </row>
    <row r="646" ht="15.75">
      <c r="B646" s="1"/>
    </row>
    <row r="647" ht="15.75">
      <c r="B647" s="1"/>
    </row>
    <row r="648" ht="15.75">
      <c r="B648" s="1"/>
    </row>
    <row r="649" ht="15.75">
      <c r="B649" s="1"/>
    </row>
    <row r="650" ht="15.75">
      <c r="B650" s="1"/>
    </row>
    <row r="651" ht="15.75">
      <c r="B651" s="1"/>
    </row>
    <row r="652" ht="15.75">
      <c r="B652" s="1"/>
    </row>
    <row r="653" ht="15.75">
      <c r="B653" s="1"/>
    </row>
    <row r="654" ht="15.75">
      <c r="B654" s="1"/>
    </row>
    <row r="655" ht="15.75">
      <c r="B655" s="1"/>
    </row>
    <row r="656" ht="15.75">
      <c r="B656" s="1"/>
    </row>
    <row r="657" ht="15.75">
      <c r="B657" s="1"/>
    </row>
    <row r="658" ht="15.75">
      <c r="B658" s="1"/>
    </row>
    <row r="659" ht="15.75">
      <c r="B659" s="1"/>
    </row>
    <row r="660" ht="15.75">
      <c r="B660" s="1"/>
    </row>
    <row r="661" ht="15.75">
      <c r="B661" s="1"/>
    </row>
    <row r="662" ht="15.75">
      <c r="B662" s="1"/>
    </row>
    <row r="663" ht="15.75">
      <c r="B663" s="1"/>
    </row>
    <row r="664" ht="15.75">
      <c r="B664" s="1"/>
    </row>
    <row r="665" ht="15.75">
      <c r="B665" s="1"/>
    </row>
    <row r="666" ht="15.75">
      <c r="B666" s="1"/>
    </row>
    <row r="667" ht="15.75">
      <c r="B667" s="1"/>
    </row>
    <row r="668" ht="15.75">
      <c r="B668" s="1"/>
    </row>
    <row r="669" ht="15.75">
      <c r="B669" s="1"/>
    </row>
    <row r="670" ht="15.75">
      <c r="B670" s="1"/>
    </row>
    <row r="671" ht="15.75">
      <c r="B671" s="1"/>
    </row>
    <row r="672" ht="15.75">
      <c r="B672" s="1"/>
    </row>
    <row r="673" ht="15.75">
      <c r="B673" s="1"/>
    </row>
    <row r="674" ht="15.75">
      <c r="B674" s="1"/>
    </row>
    <row r="675" ht="15.75">
      <c r="B675" s="1"/>
    </row>
    <row r="676" ht="15.75">
      <c r="B676" s="1"/>
    </row>
    <row r="677" ht="15.75">
      <c r="B677" s="1"/>
    </row>
    <row r="678" ht="15.75">
      <c r="B678" s="1"/>
    </row>
    <row r="679" ht="15.75">
      <c r="B679" s="1"/>
    </row>
    <row r="680" ht="15.75">
      <c r="B680" s="1"/>
    </row>
    <row r="681" ht="15.75">
      <c r="B681" s="1"/>
    </row>
    <row r="682" ht="15.75">
      <c r="B682" s="1"/>
    </row>
    <row r="683" ht="15.75">
      <c r="B683" s="1"/>
    </row>
    <row r="684" ht="15.75">
      <c r="B684" s="1"/>
    </row>
    <row r="685" ht="15.75">
      <c r="B685" s="1"/>
    </row>
    <row r="686" ht="15.75">
      <c r="B686" s="1"/>
    </row>
    <row r="687" ht="15.75">
      <c r="B687" s="1"/>
    </row>
    <row r="688" ht="15.75">
      <c r="B688" s="1"/>
    </row>
    <row r="689" ht="15.75">
      <c r="B689" s="1"/>
    </row>
    <row r="690" ht="15.75">
      <c r="B690" s="1"/>
    </row>
    <row r="691" ht="15.75">
      <c r="B691" s="1"/>
    </row>
    <row r="692" ht="15.75">
      <c r="B692" s="1"/>
    </row>
    <row r="693" ht="15.75">
      <c r="B693" s="1"/>
    </row>
    <row r="694" ht="15.75">
      <c r="B694" s="1"/>
    </row>
    <row r="695" ht="15.75">
      <c r="B695" s="1"/>
    </row>
    <row r="696" ht="15.75">
      <c r="B696" s="1"/>
    </row>
    <row r="697" ht="15.75">
      <c r="B697" s="1"/>
    </row>
    <row r="698" ht="15.75">
      <c r="B698" s="1"/>
    </row>
    <row r="699" ht="15.75">
      <c r="B699" s="1"/>
    </row>
    <row r="700" ht="15.75">
      <c r="B700" s="1"/>
    </row>
    <row r="701" ht="15.75">
      <c r="B701" s="1"/>
    </row>
    <row r="702" ht="15.75">
      <c r="B702" s="1"/>
    </row>
    <row r="703" ht="15.75">
      <c r="B703" s="1"/>
    </row>
    <row r="704" ht="15.75">
      <c r="B704" s="1"/>
    </row>
    <row r="705" ht="15.75">
      <c r="B705" s="1"/>
    </row>
    <row r="706" ht="15.75">
      <c r="B706" s="1"/>
    </row>
    <row r="707" ht="15.75">
      <c r="B707" s="1"/>
    </row>
    <row r="708" ht="15.75">
      <c r="B708" s="1"/>
    </row>
    <row r="709" ht="15.75">
      <c r="B709" s="1"/>
    </row>
    <row r="710" ht="15.75">
      <c r="B710" s="1"/>
    </row>
    <row r="711" ht="15.75">
      <c r="B711" s="1"/>
    </row>
    <row r="712" ht="15.75">
      <c r="B712" s="1"/>
    </row>
    <row r="713" ht="15.75">
      <c r="B713" s="1"/>
    </row>
    <row r="714" ht="15.75">
      <c r="B714" s="1"/>
    </row>
    <row r="715" ht="15.75">
      <c r="B715" s="1"/>
    </row>
    <row r="716" ht="15.75">
      <c r="B716" s="1"/>
    </row>
  </sheetData>
  <mergeCells count="2">
    <mergeCell ref="F1:H1"/>
    <mergeCell ref="I1:K1"/>
  </mergeCells>
  <printOptions/>
  <pageMargins left="1.1811023622047245" right="0.1968503937007874" top="0.3937007874015748" bottom="0.3937007874015748" header="0.5118110236220472" footer="0.5118110236220472"/>
  <pageSetup fitToHeight="1" fitToWidth="1"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8"/>
  <sheetViews>
    <sheetView zoomScale="60" zoomScaleNormal="60" workbookViewId="0" topLeftCell="A1">
      <selection activeCell="B27" sqref="B27"/>
    </sheetView>
  </sheetViews>
  <sheetFormatPr defaultColWidth="11.421875" defaultRowHeight="12.75"/>
  <cols>
    <col min="1" max="1" width="11.421875" style="2" customWidth="1"/>
    <col min="2" max="2" width="34.57421875" style="2" customWidth="1"/>
    <col min="3" max="4" width="11.421875" style="4" customWidth="1"/>
    <col min="5" max="5" width="64.00390625" style="6" customWidth="1"/>
    <col min="6" max="11" width="19.7109375" style="7" customWidth="1"/>
    <col min="13" max="16384" width="11.421875" style="5" customWidth="1"/>
  </cols>
  <sheetData>
    <row r="1" spans="1:11" s="3" customFormat="1" ht="15.75">
      <c r="A1" s="31" t="s">
        <v>0</v>
      </c>
      <c r="B1" s="29" t="s">
        <v>19</v>
      </c>
      <c r="C1" s="29" t="s">
        <v>1</v>
      </c>
      <c r="D1" s="29" t="s">
        <v>2</v>
      </c>
      <c r="E1" s="30" t="s">
        <v>3</v>
      </c>
      <c r="F1" s="117" t="s">
        <v>5</v>
      </c>
      <c r="G1" s="117"/>
      <c r="H1" s="118"/>
      <c r="I1" s="119" t="s">
        <v>4</v>
      </c>
      <c r="J1" s="117"/>
      <c r="K1" s="118"/>
    </row>
    <row r="2" spans="1:11" s="3" customFormat="1" ht="16.5" thickBot="1">
      <c r="A2" s="32"/>
      <c r="B2" s="23"/>
      <c r="C2" s="24"/>
      <c r="D2" s="24"/>
      <c r="E2" s="25"/>
      <c r="F2" s="26" t="s">
        <v>6</v>
      </c>
      <c r="G2" s="26" t="s">
        <v>7</v>
      </c>
      <c r="H2" s="27" t="s">
        <v>47</v>
      </c>
      <c r="I2" s="28" t="s">
        <v>6</v>
      </c>
      <c r="J2" s="26" t="s">
        <v>7</v>
      </c>
      <c r="K2" s="27" t="s">
        <v>47</v>
      </c>
    </row>
    <row r="3" spans="1:11" ht="15.75">
      <c r="A3" s="11">
        <v>36510</v>
      </c>
      <c r="B3" s="15" t="s">
        <v>62</v>
      </c>
      <c r="C3" s="12">
        <v>3147</v>
      </c>
      <c r="D3" s="12" t="s">
        <v>6</v>
      </c>
      <c r="E3" s="22" t="s">
        <v>64</v>
      </c>
      <c r="F3" s="18"/>
      <c r="G3" s="13"/>
      <c r="H3" s="20">
        <f aca="true" t="shared" si="0" ref="H3:H19">G3-F3</f>
        <v>0</v>
      </c>
      <c r="I3" s="18">
        <v>100</v>
      </c>
      <c r="J3" s="13"/>
      <c r="K3" s="20">
        <f aca="true" t="shared" si="1" ref="K3:K19">J3-I3</f>
        <v>-100</v>
      </c>
    </row>
    <row r="4" spans="1:11" ht="15.75">
      <c r="A4" s="8"/>
      <c r="B4" s="14" t="s">
        <v>63</v>
      </c>
      <c r="C4" s="9">
        <v>3311</v>
      </c>
      <c r="D4" s="9" t="s">
        <v>6</v>
      </c>
      <c r="E4" s="21" t="s">
        <v>65</v>
      </c>
      <c r="F4" s="17"/>
      <c r="G4" s="10"/>
      <c r="H4" s="20">
        <f t="shared" si="0"/>
        <v>0</v>
      </c>
      <c r="I4" s="17">
        <v>100</v>
      </c>
      <c r="J4" s="10"/>
      <c r="K4" s="20">
        <f t="shared" si="1"/>
        <v>-100</v>
      </c>
    </row>
    <row r="5" spans="1:11" ht="15.75">
      <c r="A5" s="8"/>
      <c r="B5" s="14"/>
      <c r="C5" s="9">
        <v>3482</v>
      </c>
      <c r="D5" s="9" t="s">
        <v>6</v>
      </c>
      <c r="E5" s="21" t="s">
        <v>66</v>
      </c>
      <c r="F5" s="17"/>
      <c r="G5" s="10"/>
      <c r="H5" s="20">
        <f t="shared" si="0"/>
        <v>0</v>
      </c>
      <c r="I5" s="17">
        <v>100</v>
      </c>
      <c r="J5" s="10"/>
      <c r="K5" s="20">
        <f t="shared" si="1"/>
        <v>-100</v>
      </c>
    </row>
    <row r="6" spans="1:11" ht="15.75">
      <c r="A6" s="8"/>
      <c r="B6" s="14"/>
      <c r="C6" s="9">
        <v>3591</v>
      </c>
      <c r="D6" s="9" t="s">
        <v>6</v>
      </c>
      <c r="E6" s="21" t="s">
        <v>67</v>
      </c>
      <c r="F6" s="17"/>
      <c r="G6" s="10"/>
      <c r="H6" s="20">
        <f t="shared" si="0"/>
        <v>0</v>
      </c>
      <c r="I6" s="17">
        <v>100</v>
      </c>
      <c r="J6" s="10"/>
      <c r="K6" s="20">
        <f t="shared" si="1"/>
        <v>-100</v>
      </c>
    </row>
    <row r="7" spans="1:11" ht="15.75">
      <c r="A7" s="8"/>
      <c r="B7" s="14"/>
      <c r="C7" s="9">
        <v>3631</v>
      </c>
      <c r="D7" s="9" t="s">
        <v>6</v>
      </c>
      <c r="E7" s="21" t="s">
        <v>68</v>
      </c>
      <c r="F7" s="17"/>
      <c r="G7" s="10"/>
      <c r="H7" s="20">
        <f t="shared" si="0"/>
        <v>0</v>
      </c>
      <c r="I7" s="17">
        <v>400</v>
      </c>
      <c r="J7" s="10"/>
      <c r="K7" s="20">
        <f t="shared" si="1"/>
        <v>-400</v>
      </c>
    </row>
    <row r="8" spans="1:11" ht="15.75">
      <c r="A8" s="8"/>
      <c r="B8" s="14" t="s">
        <v>46</v>
      </c>
      <c r="C8" s="9">
        <v>4261</v>
      </c>
      <c r="D8" s="9" t="s">
        <v>7</v>
      </c>
      <c r="E8" s="22" t="s">
        <v>70</v>
      </c>
      <c r="F8" s="17"/>
      <c r="G8" s="10">
        <v>550</v>
      </c>
      <c r="H8" s="20">
        <f t="shared" si="0"/>
        <v>550</v>
      </c>
      <c r="I8" s="17"/>
      <c r="J8" s="10">
        <v>1400</v>
      </c>
      <c r="K8" s="20">
        <f t="shared" si="1"/>
        <v>1400</v>
      </c>
    </row>
    <row r="9" spans="1:11" ht="15.75">
      <c r="A9" s="8"/>
      <c r="B9" s="14" t="s">
        <v>46</v>
      </c>
      <c r="C9" s="9">
        <v>4429</v>
      </c>
      <c r="D9" s="9" t="s">
        <v>7</v>
      </c>
      <c r="E9" s="21" t="s">
        <v>69</v>
      </c>
      <c r="F9" s="17"/>
      <c r="G9" s="10">
        <v>2500</v>
      </c>
      <c r="H9" s="20">
        <f t="shared" si="0"/>
        <v>2500</v>
      </c>
      <c r="I9" s="17"/>
      <c r="J9" s="10">
        <v>2500</v>
      </c>
      <c r="K9" s="20">
        <f t="shared" si="1"/>
        <v>2500</v>
      </c>
    </row>
    <row r="10" spans="1:11" ht="15.75">
      <c r="A10" s="8"/>
      <c r="B10" s="14"/>
      <c r="C10" s="9">
        <v>4431</v>
      </c>
      <c r="D10" s="9" t="s">
        <v>7</v>
      </c>
      <c r="E10" s="22" t="s">
        <v>71</v>
      </c>
      <c r="F10" s="17"/>
      <c r="G10" s="10">
        <v>9400</v>
      </c>
      <c r="H10" s="19">
        <f t="shared" si="0"/>
        <v>9400</v>
      </c>
      <c r="I10" s="17"/>
      <c r="J10" s="10">
        <v>8500</v>
      </c>
      <c r="K10" s="19">
        <f t="shared" si="1"/>
        <v>8500</v>
      </c>
    </row>
    <row r="11" spans="1:11" ht="16.5" thickBot="1">
      <c r="A11" s="39"/>
      <c r="B11" s="40" t="s">
        <v>47</v>
      </c>
      <c r="C11" s="41"/>
      <c r="D11" s="41"/>
      <c r="E11" s="42"/>
      <c r="F11" s="43">
        <f>SUM(F3:F10)</f>
        <v>0</v>
      </c>
      <c r="G11" s="43">
        <f>SUM(G3:G10)</f>
        <v>12450</v>
      </c>
      <c r="H11" s="44">
        <f t="shared" si="0"/>
        <v>12450</v>
      </c>
      <c r="I11" s="43">
        <f>SUM(I3:I10)</f>
        <v>800</v>
      </c>
      <c r="J11" s="43">
        <f>SUM(J3:J10)</f>
        <v>12400</v>
      </c>
      <c r="K11" s="44">
        <f t="shared" si="1"/>
        <v>11600</v>
      </c>
    </row>
    <row r="12" spans="1:11" ht="15.75">
      <c r="A12" s="45">
        <v>36511</v>
      </c>
      <c r="B12" s="46" t="s">
        <v>42</v>
      </c>
      <c r="C12" s="47"/>
      <c r="D12" s="47"/>
      <c r="E12" s="58" t="s">
        <v>43</v>
      </c>
      <c r="F12" s="49"/>
      <c r="G12" s="50"/>
      <c r="H12" s="19">
        <f t="shared" si="0"/>
        <v>0</v>
      </c>
      <c r="I12" s="49"/>
      <c r="J12" s="50"/>
      <c r="K12" s="19">
        <f t="shared" si="1"/>
        <v>0</v>
      </c>
    </row>
    <row r="13" spans="1:11" ht="16.5" thickBot="1">
      <c r="A13" s="39"/>
      <c r="B13" s="40" t="s">
        <v>47</v>
      </c>
      <c r="C13" s="41"/>
      <c r="D13" s="41"/>
      <c r="E13" s="42"/>
      <c r="F13" s="43">
        <f>SUM(F12)</f>
        <v>0</v>
      </c>
      <c r="G13" s="43">
        <f>SUM(G12)</f>
        <v>0</v>
      </c>
      <c r="H13" s="44">
        <f t="shared" si="0"/>
        <v>0</v>
      </c>
      <c r="I13" s="43">
        <f>SUM(I12)</f>
        <v>0</v>
      </c>
      <c r="J13" s="43">
        <f>SUM(J12)</f>
        <v>0</v>
      </c>
      <c r="K13" s="44">
        <f t="shared" si="1"/>
        <v>0</v>
      </c>
    </row>
    <row r="14" spans="1:11" ht="15.75">
      <c r="A14" s="11">
        <v>36512</v>
      </c>
      <c r="B14" s="15" t="s">
        <v>44</v>
      </c>
      <c r="C14" s="12">
        <v>3211</v>
      </c>
      <c r="D14" s="12" t="s">
        <v>6</v>
      </c>
      <c r="E14" s="22" t="s">
        <v>12</v>
      </c>
      <c r="F14" s="18">
        <v>4000</v>
      </c>
      <c r="G14" s="13"/>
      <c r="H14" s="20">
        <f t="shared" si="0"/>
        <v>-4000</v>
      </c>
      <c r="I14" s="18">
        <v>4000</v>
      </c>
      <c r="J14" s="13"/>
      <c r="K14" s="20">
        <f t="shared" si="1"/>
        <v>-4000</v>
      </c>
    </row>
    <row r="15" spans="1:11" ht="15.75">
      <c r="A15" s="8"/>
      <c r="B15" s="14"/>
      <c r="C15" s="9">
        <v>4331</v>
      </c>
      <c r="D15" s="9" t="s">
        <v>7</v>
      </c>
      <c r="E15" s="21" t="s">
        <v>8</v>
      </c>
      <c r="F15" s="17"/>
      <c r="G15" s="10">
        <v>120000</v>
      </c>
      <c r="H15" s="19">
        <f t="shared" si="0"/>
        <v>120000</v>
      </c>
      <c r="I15" s="17"/>
      <c r="J15" s="10">
        <v>150000</v>
      </c>
      <c r="K15" s="19">
        <f t="shared" si="1"/>
        <v>150000</v>
      </c>
    </row>
    <row r="16" spans="1:11" ht="16.5" thickBot="1">
      <c r="A16" s="39"/>
      <c r="B16" s="40" t="s">
        <v>47</v>
      </c>
      <c r="C16" s="41"/>
      <c r="D16" s="41"/>
      <c r="E16" s="42"/>
      <c r="F16" s="43">
        <f>SUM(F14:F15)</f>
        <v>4000</v>
      </c>
      <c r="G16" s="43">
        <f>SUM(G14:G15)</f>
        <v>120000</v>
      </c>
      <c r="H16" s="44">
        <f t="shared" si="0"/>
        <v>116000</v>
      </c>
      <c r="I16" s="43">
        <f>SUM(I14:I15)</f>
        <v>4000</v>
      </c>
      <c r="J16" s="43">
        <f>SUM(J14:J15)</f>
        <v>150000</v>
      </c>
      <c r="K16" s="44">
        <f t="shared" si="1"/>
        <v>146000</v>
      </c>
    </row>
    <row r="17" spans="1:11" ht="15.75">
      <c r="A17" s="11">
        <v>36514</v>
      </c>
      <c r="B17" s="15" t="s">
        <v>45</v>
      </c>
      <c r="C17" s="12">
        <v>3221</v>
      </c>
      <c r="D17" s="12" t="s">
        <v>6</v>
      </c>
      <c r="E17" s="22" t="s">
        <v>14</v>
      </c>
      <c r="F17" s="18">
        <v>4000</v>
      </c>
      <c r="G17" s="13"/>
      <c r="H17" s="20">
        <f t="shared" si="0"/>
        <v>-4000</v>
      </c>
      <c r="I17" s="18">
        <v>4000</v>
      </c>
      <c r="J17" s="13"/>
      <c r="K17" s="20">
        <f t="shared" si="1"/>
        <v>-4000</v>
      </c>
    </row>
    <row r="18" spans="1:11" ht="15.75">
      <c r="A18" s="8"/>
      <c r="B18" s="14"/>
      <c r="C18" s="9">
        <v>4332</v>
      </c>
      <c r="D18" s="9" t="s">
        <v>7</v>
      </c>
      <c r="E18" s="21" t="s">
        <v>9</v>
      </c>
      <c r="F18" s="17"/>
      <c r="G18" s="10">
        <v>550000</v>
      </c>
      <c r="H18" s="19">
        <f t="shared" si="0"/>
        <v>550000</v>
      </c>
      <c r="I18" s="17"/>
      <c r="J18" s="10">
        <v>420000</v>
      </c>
      <c r="K18" s="19">
        <f t="shared" si="1"/>
        <v>420000</v>
      </c>
    </row>
    <row r="19" spans="1:11" ht="16.5" thickBot="1">
      <c r="A19" s="39"/>
      <c r="B19" s="40" t="s">
        <v>47</v>
      </c>
      <c r="C19" s="41"/>
      <c r="D19" s="41"/>
      <c r="E19" s="42"/>
      <c r="F19" s="43">
        <f>SUM(F17:F18)</f>
        <v>4000</v>
      </c>
      <c r="G19" s="43">
        <f>SUM(G17:G18)</f>
        <v>550000</v>
      </c>
      <c r="H19" s="44">
        <f t="shared" si="0"/>
        <v>546000</v>
      </c>
      <c r="I19" s="43">
        <f>SUM(I17:I18)</f>
        <v>4000</v>
      </c>
      <c r="J19" s="43">
        <f>SUM(J17:J18)</f>
        <v>420000</v>
      </c>
      <c r="K19" s="44">
        <f t="shared" si="1"/>
        <v>416000</v>
      </c>
    </row>
    <row r="20" spans="1:11" s="38" customFormat="1" ht="18.75" thickBot="1">
      <c r="A20" s="35"/>
      <c r="B20" s="36" t="s">
        <v>48</v>
      </c>
      <c r="C20" s="35"/>
      <c r="D20" s="35"/>
      <c r="E20" s="37"/>
      <c r="F20" s="34">
        <f>F11+F13+F16+F19</f>
        <v>8000</v>
      </c>
      <c r="G20" s="34">
        <f>G11+G13+G16+G19</f>
        <v>682450</v>
      </c>
      <c r="H20" s="33">
        <f>G20-F20</f>
        <v>674450</v>
      </c>
      <c r="I20" s="34">
        <f>I11+I13+I16+I19</f>
        <v>8800</v>
      </c>
      <c r="J20" s="34">
        <f>J11+J13+J16+J19</f>
        <v>582400</v>
      </c>
      <c r="K20" s="33">
        <f>J20-I20</f>
        <v>573600</v>
      </c>
    </row>
    <row r="21" spans="2:5" ht="15.75">
      <c r="B21" s="1"/>
      <c r="E21" s="6" t="s">
        <v>46</v>
      </c>
    </row>
    <row r="22" ht="15.75">
      <c r="B22" s="1"/>
    </row>
    <row r="23" ht="15.75">
      <c r="B23" s="1" t="s">
        <v>46</v>
      </c>
    </row>
    <row r="24" ht="15.75">
      <c r="B24" s="1"/>
    </row>
    <row r="25" spans="2:7" ht="15.75">
      <c r="B25" s="1"/>
      <c r="G25" s="7" t="s">
        <v>46</v>
      </c>
    </row>
    <row r="26" ht="15.75">
      <c r="B26" s="1"/>
    </row>
    <row r="27" ht="15.75">
      <c r="B27" s="1"/>
    </row>
    <row r="28" ht="15.75">
      <c r="B28" s="1"/>
    </row>
    <row r="29" ht="15.75">
      <c r="B29" s="1"/>
    </row>
    <row r="30" ht="15.75">
      <c r="B30" s="1"/>
    </row>
    <row r="31" ht="15.75">
      <c r="B31" s="1"/>
    </row>
    <row r="32" ht="15.75">
      <c r="B32" s="1"/>
    </row>
    <row r="33" ht="15.75">
      <c r="B33" s="1"/>
    </row>
    <row r="34" ht="15.75">
      <c r="B34" s="1"/>
    </row>
    <row r="35" ht="15.75">
      <c r="B35" s="1"/>
    </row>
    <row r="36" ht="15.75">
      <c r="B36" s="1"/>
    </row>
    <row r="37" ht="15.75">
      <c r="B37" s="1"/>
    </row>
    <row r="38" ht="15.75">
      <c r="B38" s="1"/>
    </row>
    <row r="39" ht="15.75">
      <c r="B39" s="1"/>
    </row>
    <row r="40" ht="15.75">
      <c r="B40" s="1"/>
    </row>
    <row r="41" ht="15.75">
      <c r="B41" s="1"/>
    </row>
    <row r="42" ht="15.75">
      <c r="B42" s="1"/>
    </row>
    <row r="43" ht="15.75">
      <c r="B43" s="1"/>
    </row>
    <row r="44" ht="15.75">
      <c r="B44" s="1"/>
    </row>
    <row r="45" ht="15.75">
      <c r="B45" s="1"/>
    </row>
    <row r="46" ht="15.75">
      <c r="B46" s="1"/>
    </row>
    <row r="47" ht="15.75">
      <c r="B47" s="1"/>
    </row>
    <row r="48" ht="15.75">
      <c r="B48" s="1"/>
    </row>
    <row r="49" ht="15.75">
      <c r="B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  <row r="146" ht="15.75">
      <c r="B146" s="1"/>
    </row>
    <row r="147" ht="15.75">
      <c r="B147" s="1"/>
    </row>
    <row r="148" ht="15.75">
      <c r="B148" s="1"/>
    </row>
    <row r="149" ht="15.75">
      <c r="B149" s="1"/>
    </row>
    <row r="150" ht="15.75">
      <c r="B150" s="1"/>
    </row>
    <row r="151" ht="15.75">
      <c r="B151" s="1"/>
    </row>
    <row r="152" ht="15.75">
      <c r="B152" s="1"/>
    </row>
    <row r="153" ht="15.75">
      <c r="B153" s="1"/>
    </row>
    <row r="154" ht="15.75">
      <c r="B154" s="1"/>
    </row>
    <row r="155" ht="15.75">
      <c r="B155" s="1"/>
    </row>
    <row r="156" ht="15.75">
      <c r="B156" s="1"/>
    </row>
    <row r="157" ht="15.75">
      <c r="B157" s="1"/>
    </row>
    <row r="158" ht="15.75">
      <c r="B158" s="1"/>
    </row>
    <row r="159" ht="15.75">
      <c r="B159" s="1"/>
    </row>
    <row r="160" ht="15.75">
      <c r="B160" s="1"/>
    </row>
    <row r="161" ht="15.75">
      <c r="B161" s="1"/>
    </row>
    <row r="162" ht="15.75">
      <c r="B162" s="1"/>
    </row>
    <row r="163" ht="15.75">
      <c r="B163" s="1"/>
    </row>
    <row r="164" ht="15.75">
      <c r="B164" s="1"/>
    </row>
    <row r="165" ht="15.75">
      <c r="B165" s="1"/>
    </row>
    <row r="166" ht="15.75">
      <c r="B166" s="1"/>
    </row>
    <row r="167" ht="15.75">
      <c r="B167" s="1"/>
    </row>
    <row r="168" ht="15.75">
      <c r="B168" s="1"/>
    </row>
    <row r="169" ht="15.75">
      <c r="B169" s="1"/>
    </row>
    <row r="170" ht="15.75">
      <c r="B170" s="1"/>
    </row>
    <row r="171" ht="15.75">
      <c r="B171" s="1"/>
    </row>
    <row r="172" ht="15.75">
      <c r="B172" s="1"/>
    </row>
    <row r="173" ht="15.75">
      <c r="B173" s="1"/>
    </row>
    <row r="174" ht="15.75">
      <c r="B174" s="1"/>
    </row>
    <row r="175" ht="15.75">
      <c r="B175" s="1"/>
    </row>
    <row r="176" ht="15.75">
      <c r="B176" s="1"/>
    </row>
    <row r="177" ht="15.75">
      <c r="B177" s="1"/>
    </row>
    <row r="178" ht="15.75">
      <c r="B178" s="1"/>
    </row>
    <row r="179" ht="15.75">
      <c r="B179" s="1"/>
    </row>
    <row r="180" ht="15.75">
      <c r="B180" s="1"/>
    </row>
    <row r="181" ht="15.75">
      <c r="B181" s="1"/>
    </row>
    <row r="182" ht="15.75">
      <c r="B182" s="1"/>
    </row>
    <row r="183" ht="15.75">
      <c r="B183" s="1"/>
    </row>
    <row r="184" ht="15.75">
      <c r="B184" s="1"/>
    </row>
    <row r="185" ht="15.75">
      <c r="B185" s="1"/>
    </row>
    <row r="186" ht="15.75">
      <c r="B186" s="1"/>
    </row>
    <row r="187" ht="15.75">
      <c r="B187" s="1"/>
    </row>
    <row r="188" ht="15.75">
      <c r="B188" s="1"/>
    </row>
    <row r="189" ht="15.75">
      <c r="B189" s="1"/>
    </row>
    <row r="190" ht="15.75">
      <c r="B190" s="1"/>
    </row>
    <row r="191" ht="15.75">
      <c r="B191" s="1"/>
    </row>
    <row r="192" ht="15.75">
      <c r="B192" s="1"/>
    </row>
    <row r="193" ht="15.75">
      <c r="B193" s="1"/>
    </row>
    <row r="194" ht="15.75">
      <c r="B194" s="1"/>
    </row>
    <row r="195" ht="15.75">
      <c r="B195" s="1"/>
    </row>
    <row r="196" ht="15.75">
      <c r="B196" s="1"/>
    </row>
    <row r="197" ht="15.75">
      <c r="B197" s="1"/>
    </row>
    <row r="198" ht="15.75">
      <c r="B198" s="1"/>
    </row>
    <row r="199" ht="15.75">
      <c r="B199" s="1"/>
    </row>
    <row r="200" ht="15.75">
      <c r="B200" s="1"/>
    </row>
    <row r="201" ht="15.75">
      <c r="B201" s="1"/>
    </row>
    <row r="202" ht="15.75">
      <c r="B202" s="1"/>
    </row>
    <row r="203" ht="15.75">
      <c r="B203" s="1"/>
    </row>
    <row r="204" ht="15.75">
      <c r="B204" s="1"/>
    </row>
    <row r="205" ht="15.75">
      <c r="B205" s="1"/>
    </row>
    <row r="206" ht="15.75">
      <c r="B206" s="1"/>
    </row>
    <row r="207" ht="15.75">
      <c r="B207" s="1"/>
    </row>
    <row r="208" ht="15.75">
      <c r="B208" s="1"/>
    </row>
    <row r="209" ht="15.75">
      <c r="B209" s="1"/>
    </row>
    <row r="210" ht="15.75">
      <c r="B210" s="1"/>
    </row>
    <row r="211" ht="15.75">
      <c r="B211" s="1"/>
    </row>
    <row r="212" ht="15.75">
      <c r="B212" s="1"/>
    </row>
    <row r="213" ht="15.75">
      <c r="B213" s="1"/>
    </row>
    <row r="214" ht="15.75">
      <c r="B214" s="1"/>
    </row>
    <row r="215" ht="15.75">
      <c r="B215" s="1"/>
    </row>
    <row r="216" ht="15.75">
      <c r="B216" s="1"/>
    </row>
    <row r="217" ht="15.75">
      <c r="B217" s="1"/>
    </row>
    <row r="218" ht="15.75">
      <c r="B218" s="1"/>
    </row>
    <row r="219" ht="15.75">
      <c r="B219" s="1"/>
    </row>
    <row r="220" ht="15.75">
      <c r="B220" s="1"/>
    </row>
    <row r="221" ht="15.75">
      <c r="B221" s="1"/>
    </row>
    <row r="222" ht="15.75">
      <c r="B222" s="1"/>
    </row>
    <row r="223" ht="15.75">
      <c r="B223" s="1"/>
    </row>
    <row r="224" ht="15.75">
      <c r="B224" s="1"/>
    </row>
    <row r="225" ht="15.75">
      <c r="B225" s="1"/>
    </row>
    <row r="226" ht="15.75">
      <c r="B226" s="1"/>
    </row>
    <row r="227" ht="15.75">
      <c r="B227" s="1"/>
    </row>
    <row r="228" ht="15.75">
      <c r="B228" s="1"/>
    </row>
    <row r="229" ht="15.75">
      <c r="B229" s="1"/>
    </row>
    <row r="230" ht="15.75">
      <c r="B230" s="1"/>
    </row>
    <row r="231" ht="15.75">
      <c r="B231" s="1"/>
    </row>
    <row r="232" ht="15.75">
      <c r="B232" s="1"/>
    </row>
    <row r="233" ht="15.75">
      <c r="B233" s="1"/>
    </row>
    <row r="234" ht="15.75">
      <c r="B234" s="1"/>
    </row>
    <row r="235" ht="15.75">
      <c r="B235" s="1"/>
    </row>
    <row r="236" ht="15.75">
      <c r="B236" s="1"/>
    </row>
    <row r="237" ht="15.75">
      <c r="B237" s="1"/>
    </row>
    <row r="238" ht="15.75">
      <c r="B238" s="1"/>
    </row>
    <row r="239" ht="15.75">
      <c r="B239" s="1"/>
    </row>
    <row r="240" ht="15.75">
      <c r="B240" s="1"/>
    </row>
    <row r="241" ht="15.75">
      <c r="B241" s="1"/>
    </row>
    <row r="242" ht="15.75">
      <c r="B242" s="1"/>
    </row>
    <row r="243" ht="15.75">
      <c r="B243" s="1"/>
    </row>
    <row r="244" ht="15.75">
      <c r="B244" s="1"/>
    </row>
    <row r="245" ht="15.75">
      <c r="B245" s="1"/>
    </row>
    <row r="246" ht="15.75">
      <c r="B246" s="1"/>
    </row>
    <row r="247" ht="15.75">
      <c r="B247" s="1"/>
    </row>
    <row r="248" ht="15.75">
      <c r="B248" s="1"/>
    </row>
    <row r="249" ht="15.75">
      <c r="B249" s="1"/>
    </row>
    <row r="250" ht="15.75">
      <c r="B250" s="1"/>
    </row>
    <row r="251" ht="15.75">
      <c r="B251" s="1"/>
    </row>
    <row r="252" ht="15.75">
      <c r="B252" s="1"/>
    </row>
    <row r="253" ht="15.75">
      <c r="B253" s="1"/>
    </row>
    <row r="254" ht="15.75">
      <c r="B254" s="1"/>
    </row>
    <row r="255" ht="15.75">
      <c r="B255" s="1"/>
    </row>
    <row r="256" ht="15.75">
      <c r="B256" s="1"/>
    </row>
    <row r="257" ht="15.75">
      <c r="B257" s="1"/>
    </row>
    <row r="258" ht="15.75">
      <c r="B258" s="1"/>
    </row>
    <row r="259" ht="15.75">
      <c r="B259" s="1"/>
    </row>
    <row r="260" ht="15.75">
      <c r="B260" s="1"/>
    </row>
    <row r="261" ht="15.75">
      <c r="B261" s="1"/>
    </row>
    <row r="262" ht="15.75">
      <c r="B262" s="1"/>
    </row>
    <row r="263" ht="15.75">
      <c r="B263" s="1"/>
    </row>
    <row r="264" ht="15.75">
      <c r="B264" s="1"/>
    </row>
    <row r="265" ht="15.75">
      <c r="B265" s="1"/>
    </row>
    <row r="266" ht="15.75">
      <c r="B266" s="1"/>
    </row>
    <row r="267" ht="15.75">
      <c r="B267" s="1"/>
    </row>
    <row r="268" ht="15.75">
      <c r="B268" s="1"/>
    </row>
    <row r="269" ht="15.75">
      <c r="B269" s="1"/>
    </row>
    <row r="270" ht="15.75">
      <c r="B270" s="1"/>
    </row>
    <row r="271" ht="15.75">
      <c r="B271" s="1"/>
    </row>
    <row r="272" ht="15.75">
      <c r="B272" s="1"/>
    </row>
    <row r="273" ht="15.75">
      <c r="B273" s="1"/>
    </row>
    <row r="274" ht="15.75">
      <c r="B274" s="1"/>
    </row>
    <row r="275" ht="15.75">
      <c r="B275" s="1"/>
    </row>
    <row r="276" ht="15.75">
      <c r="B276" s="1"/>
    </row>
    <row r="277" ht="15.75">
      <c r="B277" s="1"/>
    </row>
    <row r="278" ht="15.75">
      <c r="B278" s="1"/>
    </row>
    <row r="279" ht="15.75">
      <c r="B279" s="1"/>
    </row>
    <row r="280" ht="15.75">
      <c r="B280" s="1"/>
    </row>
    <row r="281" ht="15.75">
      <c r="B281" s="1"/>
    </row>
    <row r="282" ht="15.75">
      <c r="B282" s="1"/>
    </row>
    <row r="283" ht="15.75">
      <c r="B283" s="1"/>
    </row>
    <row r="284" ht="15.75">
      <c r="B284" s="1"/>
    </row>
    <row r="285" ht="15.75">
      <c r="B285" s="1"/>
    </row>
    <row r="286" ht="15.75">
      <c r="B286" s="1"/>
    </row>
    <row r="287" ht="15.75">
      <c r="B287" s="1"/>
    </row>
    <row r="288" ht="15.75">
      <c r="B288" s="1"/>
    </row>
    <row r="289" ht="15.75">
      <c r="B289" s="1"/>
    </row>
    <row r="290" ht="15.75">
      <c r="B290" s="1"/>
    </row>
    <row r="291" ht="15.75">
      <c r="B291" s="1"/>
    </row>
    <row r="292" ht="15.75">
      <c r="B292" s="1"/>
    </row>
    <row r="293" ht="15.75">
      <c r="B293" s="1"/>
    </row>
    <row r="294" ht="15.75">
      <c r="B294" s="1"/>
    </row>
    <row r="295" ht="15.75">
      <c r="B295" s="1"/>
    </row>
    <row r="296" ht="15.75">
      <c r="B296" s="1"/>
    </row>
    <row r="297" ht="15.75">
      <c r="B297" s="1"/>
    </row>
    <row r="298" ht="15.75">
      <c r="B298" s="1"/>
    </row>
    <row r="299" ht="15.75">
      <c r="B299" s="1"/>
    </row>
    <row r="300" ht="15.75">
      <c r="B300" s="1"/>
    </row>
    <row r="301" ht="15.75">
      <c r="B301" s="1"/>
    </row>
    <row r="302" ht="15.75">
      <c r="B302" s="1"/>
    </row>
    <row r="303" ht="15.75">
      <c r="B303" s="1"/>
    </row>
    <row r="304" ht="15.75">
      <c r="B304" s="1"/>
    </row>
    <row r="305" ht="15.75">
      <c r="B305" s="1"/>
    </row>
    <row r="306" ht="15.75">
      <c r="B306" s="1"/>
    </row>
    <row r="307" ht="15.75">
      <c r="B307" s="1"/>
    </row>
    <row r="308" ht="15.75">
      <c r="B308" s="1"/>
    </row>
    <row r="309" ht="15.75">
      <c r="B309" s="1"/>
    </row>
    <row r="310" ht="15.75">
      <c r="B310" s="1"/>
    </row>
    <row r="311" ht="15.75">
      <c r="B311" s="1"/>
    </row>
    <row r="312" ht="15.75">
      <c r="B312" s="1"/>
    </row>
    <row r="313" ht="15.75">
      <c r="B313" s="1"/>
    </row>
    <row r="314" ht="15.75">
      <c r="B314" s="1"/>
    </row>
    <row r="315" ht="15.75">
      <c r="B315" s="1"/>
    </row>
    <row r="316" ht="15.75">
      <c r="B316" s="1"/>
    </row>
    <row r="317" ht="15.75">
      <c r="B317" s="1"/>
    </row>
    <row r="318" ht="15.75">
      <c r="B318" s="1"/>
    </row>
    <row r="319" ht="15.75">
      <c r="B319" s="1"/>
    </row>
    <row r="320" ht="15.75">
      <c r="B320" s="1"/>
    </row>
    <row r="321" ht="15.75">
      <c r="B321" s="1"/>
    </row>
    <row r="322" ht="15.75">
      <c r="B322" s="1"/>
    </row>
    <row r="323" ht="15.75">
      <c r="B323" s="1"/>
    </row>
    <row r="324" ht="15.75">
      <c r="B324" s="1"/>
    </row>
    <row r="325" ht="15.75">
      <c r="B325" s="1"/>
    </row>
    <row r="326" ht="15.75">
      <c r="B326" s="1"/>
    </row>
    <row r="327" ht="15.75">
      <c r="B327" s="1"/>
    </row>
    <row r="328" ht="15.75">
      <c r="B328" s="1"/>
    </row>
    <row r="329" ht="15.75">
      <c r="B329" s="1"/>
    </row>
    <row r="330" ht="15.75">
      <c r="B330" s="1"/>
    </row>
    <row r="331" ht="15.75">
      <c r="B331" s="1"/>
    </row>
    <row r="332" ht="15.75">
      <c r="B332" s="1"/>
    </row>
    <row r="333" ht="15.75">
      <c r="B333" s="1"/>
    </row>
    <row r="334" ht="15.75">
      <c r="B334" s="1"/>
    </row>
    <row r="335" ht="15.75">
      <c r="B335" s="1"/>
    </row>
    <row r="336" ht="15.75">
      <c r="B336" s="1"/>
    </row>
    <row r="337" ht="15.75">
      <c r="B337" s="1"/>
    </row>
    <row r="338" ht="15.75">
      <c r="B338" s="1"/>
    </row>
    <row r="339" ht="15.75">
      <c r="B339" s="1"/>
    </row>
    <row r="340" ht="15.75">
      <c r="B340" s="1"/>
    </row>
    <row r="341" ht="15.75">
      <c r="B341" s="1"/>
    </row>
    <row r="342" ht="15.75">
      <c r="B342" s="1"/>
    </row>
    <row r="343" ht="15.75">
      <c r="B343" s="1"/>
    </row>
    <row r="344" ht="15.75">
      <c r="B344" s="1"/>
    </row>
    <row r="345" ht="15.75">
      <c r="B345" s="1"/>
    </row>
    <row r="346" ht="15.75">
      <c r="B346" s="1"/>
    </row>
    <row r="347" ht="15.75">
      <c r="B347" s="1"/>
    </row>
    <row r="348" ht="15.75">
      <c r="B348" s="1"/>
    </row>
    <row r="349" ht="15.75">
      <c r="B349" s="1"/>
    </row>
    <row r="350" ht="15.75">
      <c r="B350" s="1"/>
    </row>
    <row r="351" ht="15.75">
      <c r="B351" s="1"/>
    </row>
    <row r="352" ht="15.75">
      <c r="B352" s="1"/>
    </row>
    <row r="353" ht="15.75">
      <c r="B353" s="1"/>
    </row>
    <row r="354" ht="15.75">
      <c r="B354" s="1"/>
    </row>
    <row r="355" ht="15.75">
      <c r="B355" s="1"/>
    </row>
    <row r="356" ht="15.75">
      <c r="B356" s="1"/>
    </row>
    <row r="357" ht="15.75">
      <c r="B357" s="1"/>
    </row>
    <row r="358" ht="15.75">
      <c r="B358" s="1"/>
    </row>
    <row r="359" ht="15.75">
      <c r="B359" s="1"/>
    </row>
    <row r="360" ht="15.75">
      <c r="B360" s="1"/>
    </row>
    <row r="361" ht="15.75">
      <c r="B361" s="1"/>
    </row>
    <row r="362" ht="15.75">
      <c r="B362" s="1"/>
    </row>
    <row r="363" ht="15.75">
      <c r="B363" s="1"/>
    </row>
    <row r="364" ht="15.75">
      <c r="B364" s="1"/>
    </row>
    <row r="365" ht="15.75">
      <c r="B365" s="1"/>
    </row>
    <row r="366" ht="15.75">
      <c r="B366" s="1"/>
    </row>
    <row r="367" ht="15.75">
      <c r="B367" s="1"/>
    </row>
    <row r="368" ht="15.75">
      <c r="B368" s="1"/>
    </row>
    <row r="369" ht="15.75">
      <c r="B369" s="1"/>
    </row>
    <row r="370" ht="15.75">
      <c r="B370" s="1"/>
    </row>
    <row r="371" ht="15.75">
      <c r="B371" s="1"/>
    </row>
    <row r="372" ht="15.75">
      <c r="B372" s="1"/>
    </row>
    <row r="373" ht="15.75">
      <c r="B373" s="1"/>
    </row>
    <row r="374" ht="15.75">
      <c r="B374" s="1"/>
    </row>
    <row r="375" ht="15.75">
      <c r="B375" s="1"/>
    </row>
    <row r="376" ht="15.75">
      <c r="B376" s="1"/>
    </row>
    <row r="377" ht="15.75">
      <c r="B377" s="1"/>
    </row>
    <row r="378" ht="15.75">
      <c r="B378" s="1"/>
    </row>
    <row r="379" ht="15.75">
      <c r="B379" s="1"/>
    </row>
    <row r="380" ht="15.75">
      <c r="B380" s="1"/>
    </row>
    <row r="381" ht="15.75">
      <c r="B381" s="1"/>
    </row>
    <row r="382" ht="15.75">
      <c r="B382" s="1"/>
    </row>
    <row r="383" ht="15.75">
      <c r="B383" s="1"/>
    </row>
    <row r="384" ht="15.75">
      <c r="B384" s="1"/>
    </row>
    <row r="385" ht="15.75">
      <c r="B385" s="1"/>
    </row>
    <row r="386" ht="15.75">
      <c r="B386" s="1"/>
    </row>
    <row r="387" ht="15.75">
      <c r="B387" s="1"/>
    </row>
    <row r="388" ht="15.75">
      <c r="B388" s="1"/>
    </row>
    <row r="389" ht="15.75">
      <c r="B389" s="1"/>
    </row>
    <row r="390" ht="15.75">
      <c r="B390" s="1"/>
    </row>
    <row r="391" ht="15.75">
      <c r="B391" s="1"/>
    </row>
    <row r="392" ht="15.75">
      <c r="B392" s="1"/>
    </row>
    <row r="393" ht="15.75">
      <c r="B393" s="1"/>
    </row>
    <row r="394" ht="15.75">
      <c r="B394" s="1"/>
    </row>
    <row r="395" ht="15.75">
      <c r="B395" s="1"/>
    </row>
    <row r="396" ht="15.75">
      <c r="B396" s="1"/>
    </row>
    <row r="397" ht="15.75">
      <c r="B397" s="1"/>
    </row>
    <row r="398" ht="15.75">
      <c r="B398" s="1"/>
    </row>
    <row r="399" ht="15.75">
      <c r="B399" s="1"/>
    </row>
    <row r="400" ht="15.75">
      <c r="B400" s="1"/>
    </row>
    <row r="401" ht="15.75">
      <c r="B401" s="1"/>
    </row>
    <row r="402" ht="15.75">
      <c r="B402" s="1"/>
    </row>
    <row r="403" ht="15.75">
      <c r="B403" s="1"/>
    </row>
    <row r="404" ht="15.75">
      <c r="B404" s="1"/>
    </row>
    <row r="405" ht="15.75">
      <c r="B405" s="1"/>
    </row>
    <row r="406" ht="15.75">
      <c r="B406" s="1"/>
    </row>
    <row r="407" ht="15.75">
      <c r="B407" s="1"/>
    </row>
    <row r="408" ht="15.75">
      <c r="B408" s="1"/>
    </row>
    <row r="409" ht="15.75">
      <c r="B409" s="1"/>
    </row>
    <row r="410" ht="15.75">
      <c r="B410" s="1"/>
    </row>
    <row r="411" ht="15.75">
      <c r="B411" s="1"/>
    </row>
    <row r="412" ht="15.75">
      <c r="B412" s="1"/>
    </row>
    <row r="413" ht="15.75">
      <c r="B413" s="1"/>
    </row>
    <row r="414" ht="15.75">
      <c r="B414" s="1"/>
    </row>
    <row r="415" ht="15.75">
      <c r="B415" s="1"/>
    </row>
    <row r="416" ht="15.75">
      <c r="B416" s="1"/>
    </row>
    <row r="417" ht="15.75">
      <c r="B417" s="1"/>
    </row>
    <row r="418" ht="15.75">
      <c r="B418" s="1"/>
    </row>
    <row r="419" ht="15.75">
      <c r="B419" s="1"/>
    </row>
    <row r="420" ht="15.75">
      <c r="B420" s="1"/>
    </row>
    <row r="421" ht="15.75">
      <c r="B421" s="1"/>
    </row>
    <row r="422" ht="15.75">
      <c r="B422" s="1"/>
    </row>
    <row r="423" ht="15.75">
      <c r="B423" s="1"/>
    </row>
    <row r="424" ht="15.75">
      <c r="B424" s="1"/>
    </row>
    <row r="425" ht="15.75">
      <c r="B425" s="1"/>
    </row>
    <row r="426" ht="15.75">
      <c r="B426" s="1"/>
    </row>
    <row r="427" ht="15.75">
      <c r="B427" s="1"/>
    </row>
    <row r="428" ht="15.75">
      <c r="B428" s="1"/>
    </row>
    <row r="429" ht="15.75">
      <c r="B429" s="1"/>
    </row>
    <row r="430" ht="15.75">
      <c r="B430" s="1"/>
    </row>
    <row r="431" ht="15.75">
      <c r="B431" s="1"/>
    </row>
    <row r="432" ht="15.75">
      <c r="B432" s="1"/>
    </row>
    <row r="433" ht="15.75">
      <c r="B433" s="1"/>
    </row>
    <row r="434" ht="15.75">
      <c r="B434" s="1"/>
    </row>
    <row r="435" ht="15.75">
      <c r="B435" s="1"/>
    </row>
    <row r="436" ht="15.75">
      <c r="B436" s="1"/>
    </row>
    <row r="437" ht="15.75">
      <c r="B437" s="1"/>
    </row>
    <row r="438" ht="15.75">
      <c r="B438" s="1"/>
    </row>
    <row r="439" ht="15.75">
      <c r="B439" s="1"/>
    </row>
    <row r="440" ht="15.75">
      <c r="B440" s="1"/>
    </row>
    <row r="441" ht="15.75">
      <c r="B441" s="1"/>
    </row>
    <row r="442" ht="15.75">
      <c r="B442" s="1"/>
    </row>
    <row r="443" ht="15.75">
      <c r="B443" s="1"/>
    </row>
    <row r="444" ht="15.75">
      <c r="B444" s="1"/>
    </row>
    <row r="445" ht="15.75">
      <c r="B445" s="1"/>
    </row>
    <row r="446" ht="15.75">
      <c r="B446" s="1"/>
    </row>
    <row r="447" ht="15.75">
      <c r="B447" s="1"/>
    </row>
    <row r="448" ht="15.75">
      <c r="B448" s="1"/>
    </row>
    <row r="449" ht="15.75">
      <c r="B449" s="1"/>
    </row>
    <row r="450" ht="15.75">
      <c r="B450" s="1"/>
    </row>
    <row r="451" ht="15.75">
      <c r="B451" s="1"/>
    </row>
    <row r="452" ht="15.75">
      <c r="B452" s="1"/>
    </row>
    <row r="453" ht="15.75">
      <c r="B453" s="1"/>
    </row>
    <row r="454" ht="15.75">
      <c r="B454" s="1"/>
    </row>
    <row r="455" ht="15.75">
      <c r="B455" s="1"/>
    </row>
    <row r="456" ht="15.75">
      <c r="B456" s="1"/>
    </row>
    <row r="457" ht="15.75">
      <c r="B457" s="1"/>
    </row>
    <row r="458" ht="15.75">
      <c r="B458" s="1"/>
    </row>
    <row r="459" ht="15.75">
      <c r="B459" s="1"/>
    </row>
    <row r="460" ht="15.75">
      <c r="B460" s="1"/>
    </row>
    <row r="461" ht="15.75">
      <c r="B461" s="1"/>
    </row>
    <row r="462" ht="15.75">
      <c r="B462" s="1"/>
    </row>
    <row r="463" ht="15.75">
      <c r="B463" s="1"/>
    </row>
    <row r="464" ht="15.75">
      <c r="B464" s="1"/>
    </row>
    <row r="465" ht="15.75">
      <c r="B465" s="1"/>
    </row>
    <row r="466" ht="15.75">
      <c r="B466" s="1"/>
    </row>
    <row r="467" ht="15.75">
      <c r="B467" s="1"/>
    </row>
    <row r="468" ht="15.75">
      <c r="B468" s="1"/>
    </row>
    <row r="469" ht="15.75">
      <c r="B469" s="1"/>
    </row>
    <row r="470" ht="15.75">
      <c r="B470" s="1"/>
    </row>
    <row r="471" ht="15.75">
      <c r="B471" s="1"/>
    </row>
    <row r="472" ht="15.75">
      <c r="B472" s="1"/>
    </row>
    <row r="473" ht="15.75">
      <c r="B473" s="1"/>
    </row>
    <row r="474" ht="15.75">
      <c r="B474" s="1"/>
    </row>
    <row r="475" ht="15.75">
      <c r="B475" s="1"/>
    </row>
    <row r="476" ht="15.75">
      <c r="B476" s="1"/>
    </row>
    <row r="477" ht="15.75">
      <c r="B477" s="1"/>
    </row>
    <row r="478" ht="15.75">
      <c r="B478" s="1"/>
    </row>
    <row r="479" ht="15.75">
      <c r="B479" s="1"/>
    </row>
    <row r="480" ht="15.75">
      <c r="B480" s="1"/>
    </row>
    <row r="481" ht="15.75">
      <c r="B481" s="1"/>
    </row>
    <row r="482" ht="15.75">
      <c r="B482" s="1"/>
    </row>
    <row r="483" ht="15.75">
      <c r="B483" s="1"/>
    </row>
    <row r="484" ht="15.75">
      <c r="B484" s="1"/>
    </row>
    <row r="485" ht="15.75">
      <c r="B485" s="1"/>
    </row>
    <row r="486" ht="15.75">
      <c r="B486" s="1"/>
    </row>
    <row r="487" ht="15.75">
      <c r="B487" s="1"/>
    </row>
    <row r="488" ht="15.75">
      <c r="B488" s="1"/>
    </row>
    <row r="489" ht="15.75">
      <c r="B489" s="1"/>
    </row>
    <row r="490" ht="15.75">
      <c r="B490" s="1"/>
    </row>
    <row r="491" ht="15.75">
      <c r="B491" s="1"/>
    </row>
    <row r="492" ht="15.75">
      <c r="B492" s="1"/>
    </row>
    <row r="493" ht="15.75">
      <c r="B493" s="1"/>
    </row>
    <row r="494" ht="15.75">
      <c r="B494" s="1"/>
    </row>
    <row r="495" ht="15.75">
      <c r="B495" s="1"/>
    </row>
    <row r="496" ht="15.75">
      <c r="B496" s="1"/>
    </row>
    <row r="497" ht="15.75">
      <c r="B497" s="1"/>
    </row>
    <row r="498" ht="15.75">
      <c r="B498" s="1"/>
    </row>
    <row r="499" ht="15.75">
      <c r="B499" s="1"/>
    </row>
    <row r="500" ht="15.75">
      <c r="B500" s="1"/>
    </row>
    <row r="501" ht="15.75">
      <c r="B501" s="1"/>
    </row>
    <row r="502" ht="15.75">
      <c r="B502" s="1"/>
    </row>
    <row r="503" ht="15.75">
      <c r="B503" s="1"/>
    </row>
    <row r="504" ht="15.75">
      <c r="B504" s="1"/>
    </row>
    <row r="505" ht="15.75">
      <c r="B505" s="1"/>
    </row>
    <row r="506" ht="15.75">
      <c r="B506" s="1"/>
    </row>
    <row r="507" ht="15.75">
      <c r="B507" s="1"/>
    </row>
    <row r="508" ht="15.75">
      <c r="B508" s="1"/>
    </row>
    <row r="509" ht="15.75">
      <c r="B509" s="1"/>
    </row>
    <row r="510" ht="15.75">
      <c r="B510" s="1"/>
    </row>
    <row r="511" ht="15.75">
      <c r="B511" s="1"/>
    </row>
    <row r="512" ht="15.75">
      <c r="B512" s="1"/>
    </row>
    <row r="513" ht="15.75">
      <c r="B513" s="1"/>
    </row>
    <row r="514" ht="15.75">
      <c r="B514" s="1"/>
    </row>
    <row r="515" ht="15.75">
      <c r="B515" s="1"/>
    </row>
    <row r="516" ht="15.75">
      <c r="B516" s="1"/>
    </row>
    <row r="517" ht="15.75">
      <c r="B517" s="1"/>
    </row>
    <row r="518" ht="15.75">
      <c r="B518" s="1"/>
    </row>
    <row r="519" ht="15.75">
      <c r="B519" s="1"/>
    </row>
    <row r="520" ht="15.75">
      <c r="B520" s="1"/>
    </row>
    <row r="521" ht="15.75">
      <c r="B521" s="1"/>
    </row>
    <row r="522" ht="15.75">
      <c r="B522" s="1"/>
    </row>
    <row r="523" ht="15.75">
      <c r="B523" s="1"/>
    </row>
    <row r="524" ht="15.75">
      <c r="B524" s="1"/>
    </row>
    <row r="525" ht="15.75">
      <c r="B525" s="1"/>
    </row>
    <row r="526" ht="15.75">
      <c r="B526" s="1"/>
    </row>
    <row r="527" ht="15.75">
      <c r="B527" s="1"/>
    </row>
    <row r="528" ht="15.75">
      <c r="B528" s="1"/>
    </row>
    <row r="529" ht="15.75">
      <c r="B529" s="1"/>
    </row>
    <row r="530" ht="15.75">
      <c r="B530" s="1"/>
    </row>
    <row r="531" ht="15.75">
      <c r="B531" s="1"/>
    </row>
    <row r="532" ht="15.75">
      <c r="B532" s="1"/>
    </row>
    <row r="533" ht="15.75">
      <c r="B533" s="1"/>
    </row>
    <row r="534" ht="15.75">
      <c r="B534" s="1"/>
    </row>
    <row r="535" ht="15.75">
      <c r="B535" s="1"/>
    </row>
    <row r="536" ht="15.75">
      <c r="B536" s="1"/>
    </row>
    <row r="537" ht="15.75">
      <c r="B537" s="1"/>
    </row>
    <row r="538" ht="15.75">
      <c r="B538" s="1"/>
    </row>
    <row r="539" ht="15.75">
      <c r="B539" s="1"/>
    </row>
    <row r="540" ht="15.75">
      <c r="B540" s="1"/>
    </row>
    <row r="541" ht="15.75">
      <c r="B541" s="1"/>
    </row>
    <row r="542" ht="15.75">
      <c r="B542" s="1"/>
    </row>
    <row r="543" ht="15.75">
      <c r="B543" s="1"/>
    </row>
    <row r="544" ht="15.75">
      <c r="B544" s="1"/>
    </row>
    <row r="545" ht="15.75">
      <c r="B545" s="1"/>
    </row>
    <row r="546" ht="15.75">
      <c r="B546" s="1"/>
    </row>
    <row r="547" ht="15.75">
      <c r="B547" s="1"/>
    </row>
    <row r="548" ht="15.75">
      <c r="B548" s="1"/>
    </row>
    <row r="549" ht="15.75">
      <c r="B549" s="1"/>
    </row>
    <row r="550" ht="15.75">
      <c r="B550" s="1"/>
    </row>
    <row r="551" ht="15.75">
      <c r="B551" s="1"/>
    </row>
    <row r="552" ht="15.75">
      <c r="B552" s="1"/>
    </row>
    <row r="553" ht="15.75">
      <c r="B553" s="1"/>
    </row>
    <row r="554" ht="15.75">
      <c r="B554" s="1"/>
    </row>
    <row r="555" ht="15.75">
      <c r="B555" s="1"/>
    </row>
    <row r="556" ht="15.75">
      <c r="B556" s="1"/>
    </row>
    <row r="557" ht="15.75">
      <c r="B557" s="1"/>
    </row>
    <row r="558" ht="15.75">
      <c r="B558" s="1"/>
    </row>
    <row r="559" ht="15.75">
      <c r="B559" s="1"/>
    </row>
    <row r="560" ht="15.75">
      <c r="B560" s="1"/>
    </row>
    <row r="561" ht="15.75">
      <c r="B561" s="1"/>
    </row>
    <row r="562" ht="15.75">
      <c r="B562" s="1"/>
    </row>
    <row r="563" ht="15.75">
      <c r="B563" s="1"/>
    </row>
    <row r="564" ht="15.75">
      <c r="B564" s="1"/>
    </row>
    <row r="565" ht="15.75">
      <c r="B565" s="1"/>
    </row>
    <row r="566" ht="15.75">
      <c r="B566" s="1"/>
    </row>
    <row r="567" ht="15.75">
      <c r="B567" s="1"/>
    </row>
    <row r="568" ht="15.75">
      <c r="B568" s="1"/>
    </row>
    <row r="569" ht="15.75">
      <c r="B569" s="1"/>
    </row>
    <row r="570" ht="15.75">
      <c r="B570" s="1"/>
    </row>
    <row r="571" ht="15.75">
      <c r="B571" s="1"/>
    </row>
    <row r="572" ht="15.75">
      <c r="B572" s="1"/>
    </row>
    <row r="573" ht="15.75">
      <c r="B573" s="1"/>
    </row>
    <row r="574" ht="15.75">
      <c r="B574" s="1"/>
    </row>
    <row r="575" ht="15.75">
      <c r="B575" s="1"/>
    </row>
    <row r="576" ht="15.75">
      <c r="B576" s="1"/>
    </row>
    <row r="577" ht="15.75">
      <c r="B577" s="1"/>
    </row>
    <row r="578" ht="15.75">
      <c r="B578" s="1"/>
    </row>
    <row r="579" ht="15.75">
      <c r="B579" s="1"/>
    </row>
    <row r="580" ht="15.75">
      <c r="B580" s="1"/>
    </row>
    <row r="581" ht="15.75">
      <c r="B581" s="1"/>
    </row>
    <row r="582" ht="15.75">
      <c r="B582" s="1"/>
    </row>
    <row r="583" ht="15.75">
      <c r="B583" s="1"/>
    </row>
    <row r="584" ht="15.75">
      <c r="B584" s="1"/>
    </row>
    <row r="585" ht="15.75">
      <c r="B585" s="1"/>
    </row>
    <row r="586" ht="15.75">
      <c r="B586" s="1"/>
    </row>
    <row r="587" ht="15.75">
      <c r="B587" s="1"/>
    </row>
    <row r="588" ht="15.75">
      <c r="B588" s="1"/>
    </row>
    <row r="589" ht="15.75">
      <c r="B589" s="1"/>
    </row>
    <row r="590" ht="15.75">
      <c r="B590" s="1"/>
    </row>
    <row r="591" ht="15.75">
      <c r="B591" s="1"/>
    </row>
    <row r="592" ht="15.75">
      <c r="B592" s="1"/>
    </row>
    <row r="593" ht="15.75">
      <c r="B593" s="1"/>
    </row>
    <row r="594" ht="15.75">
      <c r="B594" s="1"/>
    </row>
    <row r="595" ht="15.75">
      <c r="B595" s="1"/>
    </row>
    <row r="596" ht="15.75">
      <c r="B596" s="1"/>
    </row>
    <row r="597" ht="15.75">
      <c r="B597" s="1"/>
    </row>
    <row r="598" ht="15.75">
      <c r="B598" s="1"/>
    </row>
    <row r="599" ht="15.75">
      <c r="B599" s="1"/>
    </row>
    <row r="600" ht="15.75">
      <c r="B600" s="1"/>
    </row>
    <row r="601" ht="15.75">
      <c r="B601" s="1"/>
    </row>
    <row r="602" ht="15.75">
      <c r="B602" s="1"/>
    </row>
    <row r="603" ht="15.75">
      <c r="B603" s="1"/>
    </row>
    <row r="604" ht="15.75">
      <c r="B604" s="1"/>
    </row>
    <row r="605" ht="15.75">
      <c r="B605" s="1"/>
    </row>
    <row r="606" ht="15.75">
      <c r="B606" s="1"/>
    </row>
    <row r="607" ht="15.75">
      <c r="B607" s="1"/>
    </row>
    <row r="608" ht="15.75">
      <c r="B608" s="1"/>
    </row>
    <row r="609" ht="15.75">
      <c r="B609" s="1"/>
    </row>
    <row r="610" ht="15.75">
      <c r="B610" s="1"/>
    </row>
    <row r="611" ht="15.75">
      <c r="B611" s="1"/>
    </row>
    <row r="612" ht="15.75">
      <c r="B612" s="1"/>
    </row>
    <row r="613" ht="15.75">
      <c r="B613" s="1"/>
    </row>
    <row r="614" ht="15.75">
      <c r="B614" s="1"/>
    </row>
    <row r="615" ht="15.75">
      <c r="B615" s="1"/>
    </row>
    <row r="616" ht="15.75">
      <c r="B616" s="1"/>
    </row>
    <row r="617" ht="15.75">
      <c r="B617" s="1"/>
    </row>
    <row r="618" ht="15.75">
      <c r="B618" s="1"/>
    </row>
    <row r="619" ht="15.75">
      <c r="B619" s="1"/>
    </row>
    <row r="620" ht="15.75">
      <c r="B620" s="1"/>
    </row>
    <row r="621" ht="15.75">
      <c r="B621" s="1"/>
    </row>
    <row r="622" ht="15.75">
      <c r="B622" s="1"/>
    </row>
    <row r="623" ht="15.75">
      <c r="B623" s="1"/>
    </row>
    <row r="624" ht="15.75">
      <c r="B624" s="1"/>
    </row>
    <row r="625" ht="15.75">
      <c r="B625" s="1"/>
    </row>
    <row r="626" ht="15.75">
      <c r="B626" s="1"/>
    </row>
    <row r="627" ht="15.75">
      <c r="B627" s="1"/>
    </row>
    <row r="628" ht="15.75">
      <c r="B628" s="1"/>
    </row>
    <row r="629" ht="15.75">
      <c r="B629" s="1"/>
    </row>
    <row r="630" ht="15.75">
      <c r="B630" s="1"/>
    </row>
    <row r="631" ht="15.75">
      <c r="B631" s="1"/>
    </row>
    <row r="632" ht="15.75">
      <c r="B632" s="1"/>
    </row>
    <row r="633" ht="15.75">
      <c r="B633" s="1"/>
    </row>
    <row r="634" ht="15.75">
      <c r="B634" s="1"/>
    </row>
    <row r="635" ht="15.75">
      <c r="B635" s="1"/>
    </row>
    <row r="636" ht="15.75">
      <c r="B636" s="1"/>
    </row>
    <row r="637" ht="15.75">
      <c r="B637" s="1"/>
    </row>
    <row r="638" ht="15.75">
      <c r="B638" s="1"/>
    </row>
    <row r="639" ht="15.75">
      <c r="B639" s="1"/>
    </row>
    <row r="640" ht="15.75">
      <c r="B640" s="1"/>
    </row>
    <row r="641" ht="15.75">
      <c r="B641" s="1"/>
    </row>
    <row r="642" ht="15.75">
      <c r="B642" s="1"/>
    </row>
    <row r="643" ht="15.75">
      <c r="B643" s="1"/>
    </row>
    <row r="644" ht="15.75">
      <c r="B644" s="1"/>
    </row>
    <row r="645" ht="15.75">
      <c r="B645" s="1"/>
    </row>
    <row r="646" ht="15.75">
      <c r="B646" s="1"/>
    </row>
    <row r="647" ht="15.75">
      <c r="B647" s="1"/>
    </row>
    <row r="648" ht="15.75">
      <c r="B648" s="1"/>
    </row>
    <row r="649" ht="15.75">
      <c r="B649" s="1"/>
    </row>
    <row r="650" ht="15.75">
      <c r="B650" s="1"/>
    </row>
    <row r="651" ht="15.75">
      <c r="B651" s="1"/>
    </row>
    <row r="652" ht="15.75">
      <c r="B652" s="1"/>
    </row>
    <row r="653" ht="15.75">
      <c r="B653" s="1"/>
    </row>
    <row r="654" ht="15.75">
      <c r="B654" s="1"/>
    </row>
    <row r="655" ht="15.75">
      <c r="B655" s="1"/>
    </row>
    <row r="656" ht="15.75">
      <c r="B656" s="1"/>
    </row>
    <row r="657" ht="15.75">
      <c r="B657" s="1"/>
    </row>
    <row r="658" ht="15.75">
      <c r="B658" s="1"/>
    </row>
    <row r="659" ht="15.75">
      <c r="B659" s="1"/>
    </row>
    <row r="660" ht="15.75">
      <c r="B660" s="1"/>
    </row>
    <row r="661" ht="15.75">
      <c r="B661" s="1"/>
    </row>
    <row r="662" ht="15.75">
      <c r="B662" s="1"/>
    </row>
    <row r="663" ht="15.75">
      <c r="B663" s="1"/>
    </row>
    <row r="664" ht="15.75">
      <c r="B664" s="1"/>
    </row>
    <row r="665" ht="15.75">
      <c r="B665" s="1"/>
    </row>
    <row r="666" ht="15.75">
      <c r="B666" s="1"/>
    </row>
    <row r="667" ht="15.75">
      <c r="B667" s="1"/>
    </row>
    <row r="668" ht="15.75">
      <c r="B668" s="1"/>
    </row>
    <row r="669" ht="15.75">
      <c r="B669" s="1"/>
    </row>
    <row r="670" ht="15.75">
      <c r="B670" s="1"/>
    </row>
    <row r="671" ht="15.75">
      <c r="B671" s="1"/>
    </row>
    <row r="672" ht="15.75">
      <c r="B672" s="1"/>
    </row>
    <row r="673" ht="15.75">
      <c r="B673" s="1"/>
    </row>
    <row r="674" ht="15.75">
      <c r="B674" s="1"/>
    </row>
    <row r="675" ht="15.75">
      <c r="B675" s="1"/>
    </row>
    <row r="676" ht="15.75">
      <c r="B676" s="1"/>
    </row>
    <row r="677" ht="15.75">
      <c r="B677" s="1"/>
    </row>
    <row r="678" ht="15.75">
      <c r="B678" s="1"/>
    </row>
    <row r="679" ht="15.75">
      <c r="B679" s="1"/>
    </row>
    <row r="680" ht="15.75">
      <c r="B680" s="1"/>
    </row>
    <row r="681" ht="15.75">
      <c r="B681" s="1"/>
    </row>
    <row r="682" ht="15.75">
      <c r="B682" s="1"/>
    </row>
    <row r="683" ht="15.75">
      <c r="B683" s="1"/>
    </row>
    <row r="684" ht="15.75">
      <c r="B684" s="1"/>
    </row>
    <row r="685" ht="15.75">
      <c r="B685" s="1"/>
    </row>
    <row r="686" ht="15.75">
      <c r="B686" s="1"/>
    </row>
    <row r="687" ht="15.75">
      <c r="B687" s="1"/>
    </row>
    <row r="688" ht="15.75">
      <c r="B688" s="1"/>
    </row>
    <row r="689" ht="15.75">
      <c r="B689" s="1"/>
    </row>
    <row r="690" ht="15.75">
      <c r="B690" s="1"/>
    </row>
    <row r="691" ht="15.75">
      <c r="B691" s="1"/>
    </row>
    <row r="692" ht="15.75">
      <c r="B692" s="1"/>
    </row>
    <row r="693" ht="15.75">
      <c r="B693" s="1"/>
    </row>
    <row r="694" ht="15.75">
      <c r="B694" s="1"/>
    </row>
    <row r="695" ht="15.75">
      <c r="B695" s="1"/>
    </row>
    <row r="696" ht="15.75">
      <c r="B696" s="1"/>
    </row>
    <row r="697" ht="15.75">
      <c r="B697" s="1"/>
    </row>
    <row r="698" ht="15.75">
      <c r="B698" s="1"/>
    </row>
    <row r="699" ht="15.75">
      <c r="B699" s="1"/>
    </row>
    <row r="700" ht="15.75">
      <c r="B700" s="1"/>
    </row>
    <row r="701" ht="15.75">
      <c r="B701" s="1"/>
    </row>
    <row r="702" ht="15.75">
      <c r="B702" s="1"/>
    </row>
    <row r="703" ht="15.75">
      <c r="B703" s="1"/>
    </row>
    <row r="704" ht="15.75">
      <c r="B704" s="1"/>
    </row>
    <row r="705" ht="15.75">
      <c r="B705" s="1"/>
    </row>
    <row r="706" ht="15.75">
      <c r="B706" s="1"/>
    </row>
    <row r="707" ht="15.75">
      <c r="B707" s="1"/>
    </row>
    <row r="708" ht="15.75">
      <c r="B708" s="1"/>
    </row>
    <row r="709" ht="15.75">
      <c r="B709" s="1"/>
    </row>
    <row r="710" ht="15.75">
      <c r="B710" s="1"/>
    </row>
    <row r="711" ht="15.75">
      <c r="B711" s="1"/>
    </row>
    <row r="712" ht="15.75">
      <c r="B712" s="1"/>
    </row>
    <row r="713" ht="15.75">
      <c r="B713" s="1"/>
    </row>
    <row r="714" ht="15.75">
      <c r="B714" s="1"/>
    </row>
    <row r="715" ht="15.75">
      <c r="B715" s="1"/>
    </row>
    <row r="716" ht="15.75">
      <c r="B716" s="1"/>
    </row>
    <row r="717" ht="15.75">
      <c r="B717" s="1"/>
    </row>
    <row r="718" ht="15.75">
      <c r="B718" s="1"/>
    </row>
  </sheetData>
  <mergeCells count="2">
    <mergeCell ref="F1:H1"/>
    <mergeCell ref="I1:K1"/>
  </mergeCells>
  <printOptions/>
  <pageMargins left="1.1811023622047245" right="0.1968503937007874" top="0.3937007874015748" bottom="0.3937007874015748" header="0.5118110236220472" footer="0.5118110236220472"/>
  <pageSetup fitToHeight="1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7"/>
  <sheetViews>
    <sheetView zoomScale="60" zoomScaleNormal="60" workbookViewId="0" topLeftCell="A1">
      <selection activeCell="B16" sqref="B16"/>
    </sheetView>
  </sheetViews>
  <sheetFormatPr defaultColWidth="11.421875" defaultRowHeight="12.75"/>
  <cols>
    <col min="1" max="1" width="11.421875" style="2" customWidth="1"/>
    <col min="2" max="2" width="34.57421875" style="2" customWidth="1"/>
    <col min="3" max="4" width="11.421875" style="4" customWidth="1"/>
    <col min="5" max="5" width="64.00390625" style="6" customWidth="1"/>
    <col min="6" max="11" width="19.7109375" style="7" customWidth="1"/>
    <col min="13" max="16384" width="11.421875" style="5" customWidth="1"/>
  </cols>
  <sheetData>
    <row r="1" spans="1:11" s="3" customFormat="1" ht="15.75">
      <c r="A1" s="31" t="s">
        <v>0</v>
      </c>
      <c r="B1" s="29" t="s">
        <v>19</v>
      </c>
      <c r="C1" s="29" t="s">
        <v>1</v>
      </c>
      <c r="D1" s="29" t="s">
        <v>2</v>
      </c>
      <c r="E1" s="30" t="s">
        <v>3</v>
      </c>
      <c r="F1" s="117" t="s">
        <v>5</v>
      </c>
      <c r="G1" s="117"/>
      <c r="H1" s="118"/>
      <c r="I1" s="119" t="s">
        <v>4</v>
      </c>
      <c r="J1" s="117"/>
      <c r="K1" s="118"/>
    </row>
    <row r="2" spans="1:11" s="3" customFormat="1" ht="16.5" thickBot="1">
      <c r="A2" s="32"/>
      <c r="B2" s="23"/>
      <c r="C2" s="24"/>
      <c r="D2" s="24"/>
      <c r="E2" s="25"/>
      <c r="F2" s="26" t="s">
        <v>6</v>
      </c>
      <c r="G2" s="26" t="s">
        <v>7</v>
      </c>
      <c r="H2" s="27" t="s">
        <v>47</v>
      </c>
      <c r="I2" s="28" t="s">
        <v>6</v>
      </c>
      <c r="J2" s="26" t="s">
        <v>7</v>
      </c>
      <c r="K2" s="27" t="s">
        <v>47</v>
      </c>
    </row>
    <row r="3" spans="1:11" ht="15.75">
      <c r="A3" s="52">
        <v>36751</v>
      </c>
      <c r="B3" s="53" t="s">
        <v>72</v>
      </c>
      <c r="C3" s="54">
        <v>4261</v>
      </c>
      <c r="D3" s="54" t="s">
        <v>7</v>
      </c>
      <c r="E3" s="22" t="s">
        <v>70</v>
      </c>
      <c r="F3" s="49"/>
      <c r="G3" s="50">
        <v>600</v>
      </c>
      <c r="H3" s="51">
        <f aca="true" t="shared" si="0" ref="H3:H10">G3-F3</f>
        <v>600</v>
      </c>
      <c r="I3" s="59"/>
      <c r="J3" s="50">
        <v>600</v>
      </c>
      <c r="K3" s="19">
        <f aca="true" t="shared" si="1" ref="K3:K10">J3-I3</f>
        <v>600</v>
      </c>
    </row>
    <row r="4" spans="1:11" ht="15.75">
      <c r="A4" s="8"/>
      <c r="B4" s="14" t="s">
        <v>73</v>
      </c>
      <c r="C4" s="9">
        <v>4331</v>
      </c>
      <c r="D4" s="9" t="s">
        <v>7</v>
      </c>
      <c r="E4" s="21" t="s">
        <v>8</v>
      </c>
      <c r="F4" s="17"/>
      <c r="G4" s="10">
        <v>1500</v>
      </c>
      <c r="H4" s="19">
        <f t="shared" si="0"/>
        <v>1500</v>
      </c>
      <c r="I4" s="60"/>
      <c r="J4" s="10">
        <v>1500</v>
      </c>
      <c r="K4" s="19">
        <f t="shared" si="1"/>
        <v>1500</v>
      </c>
    </row>
    <row r="5" spans="1:11" ht="15.75">
      <c r="A5" s="8"/>
      <c r="B5" s="14"/>
      <c r="C5" s="12">
        <v>4431</v>
      </c>
      <c r="D5" s="12" t="s">
        <v>7</v>
      </c>
      <c r="E5" s="22" t="s">
        <v>71</v>
      </c>
      <c r="F5" s="18"/>
      <c r="G5" s="13">
        <v>2200</v>
      </c>
      <c r="H5" s="20">
        <f t="shared" si="0"/>
        <v>2200</v>
      </c>
      <c r="I5" s="18"/>
      <c r="J5" s="13">
        <v>2200</v>
      </c>
      <c r="K5" s="19">
        <f t="shared" si="1"/>
        <v>2200</v>
      </c>
    </row>
    <row r="6" spans="1:11" ht="16.5" thickBot="1">
      <c r="A6" s="39"/>
      <c r="B6" s="40" t="s">
        <v>47</v>
      </c>
      <c r="C6" s="41"/>
      <c r="D6" s="41"/>
      <c r="E6" s="42"/>
      <c r="F6" s="43">
        <f>SUM(F3:F5)</f>
        <v>0</v>
      </c>
      <c r="G6" s="43">
        <f>SUM(G3:G5)</f>
        <v>4300</v>
      </c>
      <c r="H6" s="44">
        <f t="shared" si="0"/>
        <v>4300</v>
      </c>
      <c r="I6" s="43">
        <f>SUM(I3:I5)</f>
        <v>0</v>
      </c>
      <c r="J6" s="43">
        <f>SUM(J3:J5)</f>
        <v>4300</v>
      </c>
      <c r="K6" s="44">
        <f t="shared" si="1"/>
        <v>4300</v>
      </c>
    </row>
    <row r="7" spans="1:11" ht="15.75">
      <c r="A7" s="52">
        <v>36752</v>
      </c>
      <c r="B7" s="53" t="s">
        <v>74</v>
      </c>
      <c r="C7" s="54">
        <v>4261</v>
      </c>
      <c r="D7" s="54" t="s">
        <v>7</v>
      </c>
      <c r="E7" s="22" t="s">
        <v>70</v>
      </c>
      <c r="F7" s="49"/>
      <c r="G7" s="50">
        <v>700</v>
      </c>
      <c r="H7" s="51">
        <f t="shared" si="0"/>
        <v>700</v>
      </c>
      <c r="I7" s="59"/>
      <c r="J7" s="50">
        <v>600</v>
      </c>
      <c r="K7" s="19">
        <f t="shared" si="1"/>
        <v>600</v>
      </c>
    </row>
    <row r="8" spans="1:11" ht="15.75">
      <c r="A8" s="8"/>
      <c r="B8" s="14" t="s">
        <v>75</v>
      </c>
      <c r="C8" s="9">
        <v>4331</v>
      </c>
      <c r="D8" s="9" t="s">
        <v>7</v>
      </c>
      <c r="E8" s="21" t="s">
        <v>8</v>
      </c>
      <c r="F8" s="17"/>
      <c r="G8" s="10">
        <v>1000</v>
      </c>
      <c r="H8" s="19">
        <f t="shared" si="0"/>
        <v>1000</v>
      </c>
      <c r="I8" s="60"/>
      <c r="J8" s="10">
        <v>1000</v>
      </c>
      <c r="K8" s="19">
        <f t="shared" si="1"/>
        <v>1000</v>
      </c>
    </row>
    <row r="9" spans="1:11" ht="15.75">
      <c r="A9" s="8"/>
      <c r="B9" s="14" t="s">
        <v>76</v>
      </c>
      <c r="C9" s="12">
        <v>4431</v>
      </c>
      <c r="D9" s="12" t="s">
        <v>7</v>
      </c>
      <c r="E9" s="22" t="s">
        <v>71</v>
      </c>
      <c r="F9" s="18"/>
      <c r="G9" s="13">
        <v>100</v>
      </c>
      <c r="H9" s="20">
        <f t="shared" si="0"/>
        <v>100</v>
      </c>
      <c r="I9" s="18"/>
      <c r="J9" s="13">
        <v>200</v>
      </c>
      <c r="K9" s="19">
        <f t="shared" si="1"/>
        <v>200</v>
      </c>
    </row>
    <row r="10" spans="1:11" ht="16.5" thickBot="1">
      <c r="A10" s="39"/>
      <c r="B10" s="40" t="s">
        <v>47</v>
      </c>
      <c r="C10" s="41"/>
      <c r="D10" s="41"/>
      <c r="E10" s="42"/>
      <c r="F10" s="43">
        <f>SUM(F7:F9)</f>
        <v>0</v>
      </c>
      <c r="G10" s="43">
        <f>SUM(G7:G9)</f>
        <v>1800</v>
      </c>
      <c r="H10" s="44">
        <f t="shared" si="0"/>
        <v>1800</v>
      </c>
      <c r="I10" s="43">
        <f>SUM(I7:I9)</f>
        <v>0</v>
      </c>
      <c r="J10" s="43">
        <f>SUM(J7:J9)</f>
        <v>1800</v>
      </c>
      <c r="K10" s="44">
        <f t="shared" si="1"/>
        <v>1800</v>
      </c>
    </row>
    <row r="11" spans="1:11" ht="15.75">
      <c r="A11" s="45">
        <v>36753</v>
      </c>
      <c r="B11" s="46" t="s">
        <v>91</v>
      </c>
      <c r="C11" s="54">
        <v>4261</v>
      </c>
      <c r="D11" s="54" t="s">
        <v>7</v>
      </c>
      <c r="E11" s="22" t="s">
        <v>70</v>
      </c>
      <c r="F11" s="49"/>
      <c r="G11" s="50">
        <v>575</v>
      </c>
      <c r="H11" s="51">
        <f aca="true" t="shared" si="2" ref="H11:H17">G11-F11</f>
        <v>575</v>
      </c>
      <c r="I11" s="59"/>
      <c r="J11" s="50">
        <v>600</v>
      </c>
      <c r="K11" s="19">
        <f aca="true" t="shared" si="3" ref="K11:K17">J11-I11</f>
        <v>600</v>
      </c>
    </row>
    <row r="12" spans="1:11" ht="15.75">
      <c r="A12" s="61"/>
      <c r="B12" s="62"/>
      <c r="C12" s="12">
        <v>4431</v>
      </c>
      <c r="D12" s="12" t="s">
        <v>7</v>
      </c>
      <c r="E12" s="22" t="s">
        <v>71</v>
      </c>
      <c r="F12" s="18"/>
      <c r="G12" s="13">
        <v>150</v>
      </c>
      <c r="H12" s="20">
        <f t="shared" si="2"/>
        <v>150</v>
      </c>
      <c r="I12" s="18"/>
      <c r="J12" s="13">
        <v>200</v>
      </c>
      <c r="K12" s="19">
        <f t="shared" si="3"/>
        <v>200</v>
      </c>
    </row>
    <row r="13" spans="1:11" ht="16.5" thickBot="1">
      <c r="A13" s="39"/>
      <c r="B13" s="40" t="s">
        <v>47</v>
      </c>
      <c r="C13" s="41"/>
      <c r="D13" s="41"/>
      <c r="E13" s="42"/>
      <c r="F13" s="43">
        <f>SUM(F11:F12)</f>
        <v>0</v>
      </c>
      <c r="G13" s="43">
        <f>SUM(G11:G12)</f>
        <v>725</v>
      </c>
      <c r="H13" s="44">
        <f t="shared" si="2"/>
        <v>725</v>
      </c>
      <c r="I13" s="43">
        <f>SUM(I11:I12)</f>
        <v>0</v>
      </c>
      <c r="J13" s="43">
        <f>SUM(J11:J12)</f>
        <v>800</v>
      </c>
      <c r="K13" s="44">
        <f t="shared" si="3"/>
        <v>800</v>
      </c>
    </row>
    <row r="14" spans="1:11" ht="15.75">
      <c r="A14" s="11">
        <v>36754</v>
      </c>
      <c r="B14" s="15" t="s">
        <v>77</v>
      </c>
      <c r="C14" s="54">
        <v>4261</v>
      </c>
      <c r="D14" s="54" t="s">
        <v>7</v>
      </c>
      <c r="E14" s="22" t="s">
        <v>70</v>
      </c>
      <c r="F14" s="49"/>
      <c r="G14" s="50">
        <v>610</v>
      </c>
      <c r="H14" s="51">
        <f t="shared" si="2"/>
        <v>610</v>
      </c>
      <c r="I14" s="59"/>
      <c r="J14" s="50">
        <v>600</v>
      </c>
      <c r="K14" s="19">
        <f t="shared" si="3"/>
        <v>600</v>
      </c>
    </row>
    <row r="15" spans="1:11" ht="15.75">
      <c r="A15" s="8"/>
      <c r="B15" s="14" t="s">
        <v>78</v>
      </c>
      <c r="C15" s="9">
        <v>4331</v>
      </c>
      <c r="D15" s="9" t="s">
        <v>7</v>
      </c>
      <c r="E15" s="21" t="s">
        <v>8</v>
      </c>
      <c r="F15" s="17"/>
      <c r="G15" s="10">
        <v>250000</v>
      </c>
      <c r="H15" s="19">
        <f t="shared" si="2"/>
        <v>250000</v>
      </c>
      <c r="I15" s="60"/>
      <c r="J15" s="10">
        <v>270000</v>
      </c>
      <c r="K15" s="19">
        <f t="shared" si="3"/>
        <v>270000</v>
      </c>
    </row>
    <row r="16" spans="1:11" ht="15.75">
      <c r="A16" s="8"/>
      <c r="B16" s="14" t="s">
        <v>103</v>
      </c>
      <c r="C16" s="12">
        <v>4431</v>
      </c>
      <c r="D16" s="12" t="s">
        <v>7</v>
      </c>
      <c r="E16" s="22" t="s">
        <v>71</v>
      </c>
      <c r="F16" s="18"/>
      <c r="G16" s="13">
        <v>300</v>
      </c>
      <c r="H16" s="20">
        <f t="shared" si="2"/>
        <v>300</v>
      </c>
      <c r="I16" s="18"/>
      <c r="J16" s="13">
        <v>200</v>
      </c>
      <c r="K16" s="19">
        <f t="shared" si="3"/>
        <v>200</v>
      </c>
    </row>
    <row r="17" spans="1:11" ht="16.5" thickBot="1">
      <c r="A17" s="39"/>
      <c r="B17" s="40" t="s">
        <v>47</v>
      </c>
      <c r="C17" s="41"/>
      <c r="D17" s="41"/>
      <c r="E17" s="42"/>
      <c r="F17" s="43">
        <f>SUM(F14:F16)</f>
        <v>0</v>
      </c>
      <c r="G17" s="43">
        <f>SUM(G14:G16)</f>
        <v>250910</v>
      </c>
      <c r="H17" s="44">
        <f t="shared" si="2"/>
        <v>250910</v>
      </c>
      <c r="I17" s="43">
        <f>SUM(I14:I16)</f>
        <v>0</v>
      </c>
      <c r="J17" s="43">
        <f>SUM(J14:J16)</f>
        <v>270800</v>
      </c>
      <c r="K17" s="44">
        <f t="shared" si="3"/>
        <v>270800</v>
      </c>
    </row>
    <row r="18" spans="1:11" s="38" customFormat="1" ht="18.75" thickBot="1">
      <c r="A18" s="35"/>
      <c r="B18" s="36" t="s">
        <v>48</v>
      </c>
      <c r="C18" s="35"/>
      <c r="D18" s="35"/>
      <c r="E18" s="37"/>
      <c r="F18" s="34">
        <f>F6+F10+F13+F17</f>
        <v>0</v>
      </c>
      <c r="G18" s="34">
        <f>G6+G10+G13+G17</f>
        <v>257735</v>
      </c>
      <c r="H18" s="33">
        <f>G18-F18</f>
        <v>257735</v>
      </c>
      <c r="I18" s="34">
        <f>I6+I10+I13+I17</f>
        <v>0</v>
      </c>
      <c r="J18" s="34">
        <f>J6+J10+J13+J17</f>
        <v>277700</v>
      </c>
      <c r="K18" s="33">
        <f>J18-I18</f>
        <v>277700</v>
      </c>
    </row>
    <row r="19" spans="2:4" ht="15.75">
      <c r="B19" s="1"/>
      <c r="D19" s="4" t="s">
        <v>18</v>
      </c>
    </row>
    <row r="20" spans="2:5" ht="15.75">
      <c r="B20" s="1"/>
      <c r="E20" s="6" t="s">
        <v>46</v>
      </c>
    </row>
    <row r="21" ht="15.75">
      <c r="B21" s="1"/>
    </row>
    <row r="22" ht="15.75">
      <c r="B22" s="1" t="s">
        <v>46</v>
      </c>
    </row>
    <row r="23" spans="2:7" ht="15.75">
      <c r="B23" s="1"/>
      <c r="G23" s="7" t="s">
        <v>46</v>
      </c>
    </row>
    <row r="24" ht="15.75">
      <c r="B24" s="1"/>
    </row>
    <row r="25" ht="15.75">
      <c r="B25" s="1"/>
    </row>
    <row r="26" ht="15.75">
      <c r="B26" s="1"/>
    </row>
    <row r="27" ht="15.75">
      <c r="B27" s="1"/>
    </row>
    <row r="28" ht="15.75">
      <c r="B28" s="1"/>
    </row>
    <row r="29" ht="15.75">
      <c r="B29" s="1"/>
    </row>
    <row r="30" ht="15.75">
      <c r="B30" s="1"/>
    </row>
    <row r="31" ht="15.75">
      <c r="B31" s="1"/>
    </row>
    <row r="32" ht="15.75">
      <c r="B32" s="1"/>
    </row>
    <row r="33" ht="15.75">
      <c r="B33" s="1"/>
    </row>
    <row r="34" ht="15.75">
      <c r="B34" s="1"/>
    </row>
    <row r="35" ht="15.75">
      <c r="B35" s="1"/>
    </row>
    <row r="36" ht="15.75">
      <c r="B36" s="1"/>
    </row>
    <row r="37" ht="15.75">
      <c r="B37" s="1"/>
    </row>
    <row r="38" ht="15.75">
      <c r="B38" s="1"/>
    </row>
    <row r="39" ht="15.75">
      <c r="B39" s="1"/>
    </row>
    <row r="40" ht="15.75">
      <c r="B40" s="1"/>
    </row>
    <row r="41" ht="15.75">
      <c r="B41" s="1"/>
    </row>
    <row r="42" ht="15.75">
      <c r="B42" s="1"/>
    </row>
    <row r="43" ht="15.75">
      <c r="B43" s="1"/>
    </row>
    <row r="44" ht="15.75">
      <c r="B44" s="1"/>
    </row>
    <row r="45" ht="15.75">
      <c r="B45" s="1"/>
    </row>
    <row r="46" ht="15.75">
      <c r="B46" s="1"/>
    </row>
    <row r="47" ht="15.75">
      <c r="B47" s="1"/>
    </row>
    <row r="48" ht="15.75">
      <c r="B48" s="1"/>
    </row>
    <row r="49" ht="15.75">
      <c r="B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  <row r="146" ht="15.75">
      <c r="B146" s="1"/>
    </row>
    <row r="147" ht="15.75">
      <c r="B147" s="1"/>
    </row>
    <row r="148" ht="15.75">
      <c r="B148" s="1"/>
    </row>
    <row r="149" ht="15.75">
      <c r="B149" s="1"/>
    </row>
    <row r="150" ht="15.75">
      <c r="B150" s="1"/>
    </row>
    <row r="151" ht="15.75">
      <c r="B151" s="1"/>
    </row>
    <row r="152" ht="15.75">
      <c r="B152" s="1"/>
    </row>
    <row r="153" ht="15.75">
      <c r="B153" s="1"/>
    </row>
    <row r="154" ht="15.75">
      <c r="B154" s="1"/>
    </row>
    <row r="155" ht="15.75">
      <c r="B155" s="1"/>
    </row>
    <row r="156" ht="15.75">
      <c r="B156" s="1"/>
    </row>
    <row r="157" ht="15.75">
      <c r="B157" s="1"/>
    </row>
    <row r="158" ht="15.75">
      <c r="B158" s="1"/>
    </row>
    <row r="159" ht="15.75">
      <c r="B159" s="1"/>
    </row>
    <row r="160" ht="15.75">
      <c r="B160" s="1"/>
    </row>
    <row r="161" ht="15.75">
      <c r="B161" s="1"/>
    </row>
    <row r="162" ht="15.75">
      <c r="B162" s="1"/>
    </row>
    <row r="163" ht="15.75">
      <c r="B163" s="1"/>
    </row>
    <row r="164" ht="15.75">
      <c r="B164" s="1"/>
    </row>
    <row r="165" ht="15.75">
      <c r="B165" s="1"/>
    </row>
    <row r="166" ht="15.75">
      <c r="B166" s="1"/>
    </row>
    <row r="167" ht="15.75">
      <c r="B167" s="1"/>
    </row>
    <row r="168" ht="15.75">
      <c r="B168" s="1"/>
    </row>
    <row r="169" ht="15.75">
      <c r="B169" s="1"/>
    </row>
    <row r="170" ht="15.75">
      <c r="B170" s="1"/>
    </row>
    <row r="171" ht="15.75">
      <c r="B171" s="1"/>
    </row>
    <row r="172" ht="15.75">
      <c r="B172" s="1"/>
    </row>
    <row r="173" ht="15.75">
      <c r="B173" s="1"/>
    </row>
    <row r="174" ht="15.75">
      <c r="B174" s="1"/>
    </row>
    <row r="175" ht="15.75">
      <c r="B175" s="1"/>
    </row>
    <row r="176" ht="15.75">
      <c r="B176" s="1"/>
    </row>
    <row r="177" ht="15.75">
      <c r="B177" s="1"/>
    </row>
    <row r="178" ht="15.75">
      <c r="B178" s="1"/>
    </row>
    <row r="179" ht="15.75">
      <c r="B179" s="1"/>
    </row>
    <row r="180" ht="15.75">
      <c r="B180" s="1"/>
    </row>
    <row r="181" ht="15.75">
      <c r="B181" s="1"/>
    </row>
    <row r="182" ht="15.75">
      <c r="B182" s="1"/>
    </row>
    <row r="183" ht="15.75">
      <c r="B183" s="1"/>
    </row>
    <row r="184" ht="15.75">
      <c r="B184" s="1"/>
    </row>
    <row r="185" ht="15.75">
      <c r="B185" s="1"/>
    </row>
    <row r="186" ht="15.75">
      <c r="B186" s="1"/>
    </row>
    <row r="187" ht="15.75">
      <c r="B187" s="1"/>
    </row>
    <row r="188" ht="15.75">
      <c r="B188" s="1"/>
    </row>
    <row r="189" ht="15.75">
      <c r="B189" s="1"/>
    </row>
    <row r="190" ht="15.75">
      <c r="B190" s="1"/>
    </row>
    <row r="191" ht="15.75">
      <c r="B191" s="1"/>
    </row>
    <row r="192" ht="15.75">
      <c r="B192" s="1"/>
    </row>
    <row r="193" ht="15.75">
      <c r="B193" s="1"/>
    </row>
    <row r="194" ht="15.75">
      <c r="B194" s="1"/>
    </row>
    <row r="195" ht="15.75">
      <c r="B195" s="1"/>
    </row>
    <row r="196" ht="15.75">
      <c r="B196" s="1"/>
    </row>
    <row r="197" ht="15.75">
      <c r="B197" s="1"/>
    </row>
    <row r="198" ht="15.75">
      <c r="B198" s="1"/>
    </row>
    <row r="199" ht="15.75">
      <c r="B199" s="1"/>
    </row>
    <row r="200" ht="15.75">
      <c r="B200" s="1"/>
    </row>
    <row r="201" ht="15.75">
      <c r="B201" s="1"/>
    </row>
    <row r="202" ht="15.75">
      <c r="B202" s="1"/>
    </row>
    <row r="203" ht="15.75">
      <c r="B203" s="1"/>
    </row>
    <row r="204" ht="15.75">
      <c r="B204" s="1"/>
    </row>
    <row r="205" ht="15.75">
      <c r="B205" s="1"/>
    </row>
    <row r="206" ht="15.75">
      <c r="B206" s="1"/>
    </row>
    <row r="207" ht="15.75">
      <c r="B207" s="1"/>
    </row>
    <row r="208" ht="15.75">
      <c r="B208" s="1"/>
    </row>
    <row r="209" ht="15.75">
      <c r="B209" s="1"/>
    </row>
    <row r="210" ht="15.75">
      <c r="B210" s="1"/>
    </row>
    <row r="211" ht="15.75">
      <c r="B211" s="1"/>
    </row>
    <row r="212" ht="15.75">
      <c r="B212" s="1"/>
    </row>
    <row r="213" ht="15.75">
      <c r="B213" s="1"/>
    </row>
    <row r="214" ht="15.75">
      <c r="B214" s="1"/>
    </row>
    <row r="215" ht="15.75">
      <c r="B215" s="1"/>
    </row>
    <row r="216" ht="15.75">
      <c r="B216" s="1"/>
    </row>
    <row r="217" ht="15.75">
      <c r="B217" s="1"/>
    </row>
    <row r="218" ht="15.75">
      <c r="B218" s="1"/>
    </row>
    <row r="219" ht="15.75">
      <c r="B219" s="1"/>
    </row>
    <row r="220" ht="15.75">
      <c r="B220" s="1"/>
    </row>
    <row r="221" ht="15.75">
      <c r="B221" s="1"/>
    </row>
    <row r="222" ht="15.75">
      <c r="B222" s="1"/>
    </row>
    <row r="223" ht="15.75">
      <c r="B223" s="1"/>
    </row>
    <row r="224" ht="15.75">
      <c r="B224" s="1"/>
    </row>
    <row r="225" ht="15.75">
      <c r="B225" s="1"/>
    </row>
    <row r="226" ht="15.75">
      <c r="B226" s="1"/>
    </row>
    <row r="227" ht="15.75">
      <c r="B227" s="1"/>
    </row>
    <row r="228" ht="15.75">
      <c r="B228" s="1"/>
    </row>
    <row r="229" ht="15.75">
      <c r="B229" s="1"/>
    </row>
    <row r="230" ht="15.75">
      <c r="B230" s="1"/>
    </row>
    <row r="231" ht="15.75">
      <c r="B231" s="1"/>
    </row>
    <row r="232" ht="15.75">
      <c r="B232" s="1"/>
    </row>
    <row r="233" ht="15.75">
      <c r="B233" s="1"/>
    </row>
    <row r="234" ht="15.75">
      <c r="B234" s="1"/>
    </row>
    <row r="235" ht="15.75">
      <c r="B235" s="1"/>
    </row>
    <row r="236" ht="15.75">
      <c r="B236" s="1"/>
    </row>
    <row r="237" ht="15.75">
      <c r="B237" s="1"/>
    </row>
    <row r="238" ht="15.75">
      <c r="B238" s="1"/>
    </row>
    <row r="239" ht="15.75">
      <c r="B239" s="1"/>
    </row>
    <row r="240" ht="15.75">
      <c r="B240" s="1"/>
    </row>
    <row r="241" ht="15.75">
      <c r="B241" s="1"/>
    </row>
    <row r="242" ht="15.75">
      <c r="B242" s="1"/>
    </row>
    <row r="243" ht="15.75">
      <c r="B243" s="1"/>
    </row>
    <row r="244" ht="15.75">
      <c r="B244" s="1"/>
    </row>
    <row r="245" ht="15.75">
      <c r="B245" s="1"/>
    </row>
    <row r="246" ht="15.75">
      <c r="B246" s="1"/>
    </row>
    <row r="247" ht="15.75">
      <c r="B247" s="1"/>
    </row>
    <row r="248" ht="15.75">
      <c r="B248" s="1"/>
    </row>
    <row r="249" ht="15.75">
      <c r="B249" s="1"/>
    </row>
    <row r="250" ht="15.75">
      <c r="B250" s="1"/>
    </row>
    <row r="251" ht="15.75">
      <c r="B251" s="1"/>
    </row>
    <row r="252" ht="15.75">
      <c r="B252" s="1"/>
    </row>
    <row r="253" ht="15.75">
      <c r="B253" s="1"/>
    </row>
    <row r="254" ht="15.75">
      <c r="B254" s="1"/>
    </row>
    <row r="255" ht="15.75">
      <c r="B255" s="1"/>
    </row>
    <row r="256" ht="15.75">
      <c r="B256" s="1"/>
    </row>
    <row r="257" ht="15.75">
      <c r="B257" s="1"/>
    </row>
    <row r="258" ht="15.75">
      <c r="B258" s="1"/>
    </row>
    <row r="259" ht="15.75">
      <c r="B259" s="1"/>
    </row>
    <row r="260" ht="15.75">
      <c r="B260" s="1"/>
    </row>
    <row r="261" ht="15.75">
      <c r="B261" s="1"/>
    </row>
    <row r="262" ht="15.75">
      <c r="B262" s="1"/>
    </row>
    <row r="263" ht="15.75">
      <c r="B263" s="1"/>
    </row>
    <row r="264" ht="15.75">
      <c r="B264" s="1"/>
    </row>
    <row r="265" ht="15.75">
      <c r="B265" s="1"/>
    </row>
    <row r="266" ht="15.75">
      <c r="B266" s="1"/>
    </row>
    <row r="267" ht="15.75">
      <c r="B267" s="1"/>
    </row>
    <row r="268" ht="15.75">
      <c r="B268" s="1"/>
    </row>
    <row r="269" ht="15.75">
      <c r="B269" s="1"/>
    </row>
    <row r="270" ht="15.75">
      <c r="B270" s="1"/>
    </row>
    <row r="271" ht="15.75">
      <c r="B271" s="1"/>
    </row>
    <row r="272" ht="15.75">
      <c r="B272" s="1"/>
    </row>
    <row r="273" ht="15.75">
      <c r="B273" s="1"/>
    </row>
    <row r="274" ht="15.75">
      <c r="B274" s="1"/>
    </row>
    <row r="275" ht="15.75">
      <c r="B275" s="1"/>
    </row>
    <row r="276" ht="15.75">
      <c r="B276" s="1"/>
    </row>
    <row r="277" ht="15.75">
      <c r="B277" s="1"/>
    </row>
    <row r="278" ht="15.75">
      <c r="B278" s="1"/>
    </row>
    <row r="279" ht="15.75">
      <c r="B279" s="1"/>
    </row>
    <row r="280" ht="15.75">
      <c r="B280" s="1"/>
    </row>
    <row r="281" ht="15.75">
      <c r="B281" s="1"/>
    </row>
    <row r="282" ht="15.75">
      <c r="B282" s="1"/>
    </row>
    <row r="283" ht="15.75">
      <c r="B283" s="1"/>
    </row>
    <row r="284" ht="15.75">
      <c r="B284" s="1"/>
    </row>
    <row r="285" ht="15.75">
      <c r="B285" s="1"/>
    </row>
    <row r="286" ht="15.75">
      <c r="B286" s="1"/>
    </row>
    <row r="287" ht="15.75">
      <c r="B287" s="1"/>
    </row>
    <row r="288" ht="15.75">
      <c r="B288" s="1"/>
    </row>
    <row r="289" ht="15.75">
      <c r="B289" s="1"/>
    </row>
    <row r="290" ht="15.75">
      <c r="B290" s="1"/>
    </row>
    <row r="291" ht="15.75">
      <c r="B291" s="1"/>
    </row>
    <row r="292" ht="15.75">
      <c r="B292" s="1"/>
    </row>
    <row r="293" ht="15.75">
      <c r="B293" s="1"/>
    </row>
    <row r="294" ht="15.75">
      <c r="B294" s="1"/>
    </row>
    <row r="295" ht="15.75">
      <c r="B295" s="1"/>
    </row>
    <row r="296" ht="15.75">
      <c r="B296" s="1"/>
    </row>
    <row r="297" ht="15.75">
      <c r="B297" s="1"/>
    </row>
    <row r="298" ht="15.75">
      <c r="B298" s="1"/>
    </row>
    <row r="299" ht="15.75">
      <c r="B299" s="1"/>
    </row>
    <row r="300" ht="15.75">
      <c r="B300" s="1"/>
    </row>
    <row r="301" ht="15.75">
      <c r="B301" s="1"/>
    </row>
    <row r="302" ht="15.75">
      <c r="B302" s="1"/>
    </row>
    <row r="303" ht="15.75">
      <c r="B303" s="1"/>
    </row>
    <row r="304" ht="15.75">
      <c r="B304" s="1"/>
    </row>
    <row r="305" ht="15.75">
      <c r="B305" s="1"/>
    </row>
    <row r="306" ht="15.75">
      <c r="B306" s="1"/>
    </row>
    <row r="307" ht="15.75">
      <c r="B307" s="1"/>
    </row>
    <row r="308" ht="15.75">
      <c r="B308" s="1"/>
    </row>
    <row r="309" ht="15.75">
      <c r="B309" s="1"/>
    </row>
    <row r="310" ht="15.75">
      <c r="B310" s="1"/>
    </row>
    <row r="311" ht="15.75">
      <c r="B311" s="1"/>
    </row>
    <row r="312" ht="15.75">
      <c r="B312" s="1"/>
    </row>
    <row r="313" ht="15.75">
      <c r="B313" s="1"/>
    </row>
    <row r="314" ht="15.75">
      <c r="B314" s="1"/>
    </row>
    <row r="315" ht="15.75">
      <c r="B315" s="1"/>
    </row>
    <row r="316" ht="15.75">
      <c r="B316" s="1"/>
    </row>
    <row r="317" ht="15.75">
      <c r="B317" s="1"/>
    </row>
    <row r="318" ht="15.75">
      <c r="B318" s="1"/>
    </row>
    <row r="319" ht="15.75">
      <c r="B319" s="1"/>
    </row>
    <row r="320" ht="15.75">
      <c r="B320" s="1"/>
    </row>
    <row r="321" ht="15.75">
      <c r="B321" s="1"/>
    </row>
    <row r="322" ht="15.75">
      <c r="B322" s="1"/>
    </row>
    <row r="323" ht="15.75">
      <c r="B323" s="1"/>
    </row>
    <row r="324" ht="15.75">
      <c r="B324" s="1"/>
    </row>
    <row r="325" ht="15.75">
      <c r="B325" s="1"/>
    </row>
    <row r="326" ht="15.75">
      <c r="B326" s="1"/>
    </row>
    <row r="327" ht="15.75">
      <c r="B327" s="1"/>
    </row>
    <row r="328" ht="15.75">
      <c r="B328" s="1"/>
    </row>
    <row r="329" ht="15.75">
      <c r="B329" s="1"/>
    </row>
    <row r="330" ht="15.75">
      <c r="B330" s="1"/>
    </row>
    <row r="331" ht="15.75">
      <c r="B331" s="1"/>
    </row>
    <row r="332" ht="15.75">
      <c r="B332" s="1"/>
    </row>
    <row r="333" ht="15.75">
      <c r="B333" s="1"/>
    </row>
    <row r="334" ht="15.75">
      <c r="B334" s="1"/>
    </row>
    <row r="335" ht="15.75">
      <c r="B335" s="1"/>
    </row>
    <row r="336" ht="15.75">
      <c r="B336" s="1"/>
    </row>
    <row r="337" ht="15.75">
      <c r="B337" s="1"/>
    </row>
    <row r="338" ht="15.75">
      <c r="B338" s="1"/>
    </row>
    <row r="339" ht="15.75">
      <c r="B339" s="1"/>
    </row>
    <row r="340" ht="15.75">
      <c r="B340" s="1"/>
    </row>
    <row r="341" ht="15.75">
      <c r="B341" s="1"/>
    </row>
    <row r="342" ht="15.75">
      <c r="B342" s="1"/>
    </row>
    <row r="343" ht="15.75">
      <c r="B343" s="1"/>
    </row>
    <row r="344" ht="15.75">
      <c r="B344" s="1"/>
    </row>
    <row r="345" ht="15.75">
      <c r="B345" s="1"/>
    </row>
    <row r="346" ht="15.75">
      <c r="B346" s="1"/>
    </row>
    <row r="347" ht="15.75">
      <c r="B347" s="1"/>
    </row>
    <row r="348" ht="15.75">
      <c r="B348" s="1"/>
    </row>
    <row r="349" ht="15.75">
      <c r="B349" s="1"/>
    </row>
    <row r="350" ht="15.75">
      <c r="B350" s="1"/>
    </row>
    <row r="351" ht="15.75">
      <c r="B351" s="1"/>
    </row>
    <row r="352" ht="15.75">
      <c r="B352" s="1"/>
    </row>
    <row r="353" ht="15.75">
      <c r="B353" s="1"/>
    </row>
    <row r="354" ht="15.75">
      <c r="B354" s="1"/>
    </row>
    <row r="355" ht="15.75">
      <c r="B355" s="1"/>
    </row>
    <row r="356" ht="15.75">
      <c r="B356" s="1"/>
    </row>
    <row r="357" ht="15.75">
      <c r="B357" s="1"/>
    </row>
    <row r="358" ht="15.75">
      <c r="B358" s="1"/>
    </row>
    <row r="359" ht="15.75">
      <c r="B359" s="1"/>
    </row>
    <row r="360" ht="15.75">
      <c r="B360" s="1"/>
    </row>
    <row r="361" ht="15.75">
      <c r="B361" s="1"/>
    </row>
    <row r="362" ht="15.75">
      <c r="B362" s="1"/>
    </row>
    <row r="363" ht="15.75">
      <c r="B363" s="1"/>
    </row>
    <row r="364" ht="15.75">
      <c r="B364" s="1"/>
    </row>
    <row r="365" ht="15.75">
      <c r="B365" s="1"/>
    </row>
    <row r="366" ht="15.75">
      <c r="B366" s="1"/>
    </row>
    <row r="367" ht="15.75">
      <c r="B367" s="1"/>
    </row>
    <row r="368" ht="15.75">
      <c r="B368" s="1"/>
    </row>
    <row r="369" ht="15.75">
      <c r="B369" s="1"/>
    </row>
    <row r="370" ht="15.75">
      <c r="B370" s="1"/>
    </row>
    <row r="371" ht="15.75">
      <c r="B371" s="1"/>
    </row>
    <row r="372" ht="15.75">
      <c r="B372" s="1"/>
    </row>
    <row r="373" ht="15.75">
      <c r="B373" s="1"/>
    </row>
    <row r="374" ht="15.75">
      <c r="B374" s="1"/>
    </row>
    <row r="375" ht="15.75">
      <c r="B375" s="1"/>
    </row>
    <row r="376" ht="15.75">
      <c r="B376" s="1"/>
    </row>
    <row r="377" ht="15.75">
      <c r="B377" s="1"/>
    </row>
    <row r="378" ht="15.75">
      <c r="B378" s="1"/>
    </row>
    <row r="379" ht="15.75">
      <c r="B379" s="1"/>
    </row>
    <row r="380" ht="15.75">
      <c r="B380" s="1"/>
    </row>
    <row r="381" ht="15.75">
      <c r="B381" s="1"/>
    </row>
    <row r="382" ht="15.75">
      <c r="B382" s="1"/>
    </row>
    <row r="383" ht="15.75">
      <c r="B383" s="1"/>
    </row>
    <row r="384" ht="15.75">
      <c r="B384" s="1"/>
    </row>
    <row r="385" ht="15.75">
      <c r="B385" s="1"/>
    </row>
    <row r="386" ht="15.75">
      <c r="B386" s="1"/>
    </row>
    <row r="387" ht="15.75">
      <c r="B387" s="1"/>
    </row>
    <row r="388" ht="15.75">
      <c r="B388" s="1"/>
    </row>
    <row r="389" ht="15.75">
      <c r="B389" s="1"/>
    </row>
    <row r="390" ht="15.75">
      <c r="B390" s="1"/>
    </row>
    <row r="391" ht="15.75">
      <c r="B391" s="1"/>
    </row>
    <row r="392" ht="15.75">
      <c r="B392" s="1"/>
    </row>
    <row r="393" ht="15.75">
      <c r="B393" s="1"/>
    </row>
    <row r="394" ht="15.75">
      <c r="B394" s="1"/>
    </row>
    <row r="395" ht="15.75">
      <c r="B395" s="1"/>
    </row>
    <row r="396" ht="15.75">
      <c r="B396" s="1"/>
    </row>
    <row r="397" ht="15.75">
      <c r="B397" s="1"/>
    </row>
    <row r="398" ht="15.75">
      <c r="B398" s="1"/>
    </row>
    <row r="399" ht="15.75">
      <c r="B399" s="1"/>
    </row>
    <row r="400" ht="15.75">
      <c r="B400" s="1"/>
    </row>
    <row r="401" ht="15.75">
      <c r="B401" s="1"/>
    </row>
    <row r="402" ht="15.75">
      <c r="B402" s="1"/>
    </row>
    <row r="403" ht="15.75">
      <c r="B403" s="1"/>
    </row>
    <row r="404" ht="15.75">
      <c r="B404" s="1"/>
    </row>
    <row r="405" ht="15.75">
      <c r="B405" s="1"/>
    </row>
    <row r="406" ht="15.75">
      <c r="B406" s="1"/>
    </row>
    <row r="407" ht="15.75">
      <c r="B407" s="1"/>
    </row>
    <row r="408" ht="15.75">
      <c r="B408" s="1"/>
    </row>
    <row r="409" ht="15.75">
      <c r="B409" s="1"/>
    </row>
    <row r="410" ht="15.75">
      <c r="B410" s="1"/>
    </row>
    <row r="411" ht="15.75">
      <c r="B411" s="1"/>
    </row>
    <row r="412" ht="15.75">
      <c r="B412" s="1"/>
    </row>
    <row r="413" ht="15.75">
      <c r="B413" s="1"/>
    </row>
    <row r="414" ht="15.75">
      <c r="B414" s="1"/>
    </row>
    <row r="415" ht="15.75">
      <c r="B415" s="1"/>
    </row>
    <row r="416" ht="15.75">
      <c r="B416" s="1"/>
    </row>
    <row r="417" ht="15.75">
      <c r="B417" s="1"/>
    </row>
    <row r="418" ht="15.75">
      <c r="B418" s="1"/>
    </row>
    <row r="419" ht="15.75">
      <c r="B419" s="1"/>
    </row>
    <row r="420" ht="15.75">
      <c r="B420" s="1"/>
    </row>
    <row r="421" ht="15.75">
      <c r="B421" s="1"/>
    </row>
    <row r="422" ht="15.75">
      <c r="B422" s="1"/>
    </row>
    <row r="423" ht="15.75">
      <c r="B423" s="1"/>
    </row>
    <row r="424" ht="15.75">
      <c r="B424" s="1"/>
    </row>
    <row r="425" ht="15.75">
      <c r="B425" s="1"/>
    </row>
    <row r="426" ht="15.75">
      <c r="B426" s="1"/>
    </row>
    <row r="427" ht="15.75">
      <c r="B427" s="1"/>
    </row>
    <row r="428" ht="15.75">
      <c r="B428" s="1"/>
    </row>
    <row r="429" ht="15.75">
      <c r="B429" s="1"/>
    </row>
    <row r="430" ht="15.75">
      <c r="B430" s="1"/>
    </row>
    <row r="431" ht="15.75">
      <c r="B431" s="1"/>
    </row>
    <row r="432" ht="15.75">
      <c r="B432" s="1"/>
    </row>
    <row r="433" ht="15.75">
      <c r="B433" s="1"/>
    </row>
    <row r="434" ht="15.75">
      <c r="B434" s="1"/>
    </row>
    <row r="435" ht="15.75">
      <c r="B435" s="1"/>
    </row>
    <row r="436" ht="15.75">
      <c r="B436" s="1"/>
    </row>
    <row r="437" ht="15.75">
      <c r="B437" s="1"/>
    </row>
    <row r="438" ht="15.75">
      <c r="B438" s="1"/>
    </row>
    <row r="439" ht="15.75">
      <c r="B439" s="1"/>
    </row>
    <row r="440" ht="15.75">
      <c r="B440" s="1"/>
    </row>
    <row r="441" ht="15.75">
      <c r="B441" s="1"/>
    </row>
    <row r="442" ht="15.75">
      <c r="B442" s="1"/>
    </row>
    <row r="443" ht="15.75">
      <c r="B443" s="1"/>
    </row>
    <row r="444" ht="15.75">
      <c r="B444" s="1"/>
    </row>
    <row r="445" ht="15.75">
      <c r="B445" s="1"/>
    </row>
    <row r="446" ht="15.75">
      <c r="B446" s="1"/>
    </row>
    <row r="447" ht="15.75">
      <c r="B447" s="1"/>
    </row>
    <row r="448" ht="15.75">
      <c r="B448" s="1"/>
    </row>
    <row r="449" ht="15.75">
      <c r="B449" s="1"/>
    </row>
    <row r="450" ht="15.75">
      <c r="B450" s="1"/>
    </row>
    <row r="451" ht="15.75">
      <c r="B451" s="1"/>
    </row>
    <row r="452" ht="15.75">
      <c r="B452" s="1"/>
    </row>
    <row r="453" ht="15.75">
      <c r="B453" s="1"/>
    </row>
    <row r="454" ht="15.75">
      <c r="B454" s="1"/>
    </row>
    <row r="455" ht="15.75">
      <c r="B455" s="1"/>
    </row>
    <row r="456" ht="15.75">
      <c r="B456" s="1"/>
    </row>
    <row r="457" ht="15.75">
      <c r="B457" s="1"/>
    </row>
    <row r="458" ht="15.75">
      <c r="B458" s="1"/>
    </row>
    <row r="459" ht="15.75">
      <c r="B459" s="1"/>
    </row>
    <row r="460" ht="15.75">
      <c r="B460" s="1"/>
    </row>
    <row r="461" ht="15.75">
      <c r="B461" s="1"/>
    </row>
    <row r="462" ht="15.75">
      <c r="B462" s="1"/>
    </row>
    <row r="463" ht="15.75">
      <c r="B463" s="1"/>
    </row>
    <row r="464" ht="15.75">
      <c r="B464" s="1"/>
    </row>
    <row r="465" ht="15.75">
      <c r="B465" s="1"/>
    </row>
    <row r="466" ht="15.75">
      <c r="B466" s="1"/>
    </row>
    <row r="467" ht="15.75">
      <c r="B467" s="1"/>
    </row>
    <row r="468" ht="15.75">
      <c r="B468" s="1"/>
    </row>
    <row r="469" ht="15.75">
      <c r="B469" s="1"/>
    </row>
    <row r="470" ht="15.75">
      <c r="B470" s="1"/>
    </row>
    <row r="471" ht="15.75">
      <c r="B471" s="1"/>
    </row>
    <row r="472" ht="15.75">
      <c r="B472" s="1"/>
    </row>
    <row r="473" ht="15.75">
      <c r="B473" s="1"/>
    </row>
    <row r="474" ht="15.75">
      <c r="B474" s="1"/>
    </row>
    <row r="475" ht="15.75">
      <c r="B475" s="1"/>
    </row>
    <row r="476" ht="15.75">
      <c r="B476" s="1"/>
    </row>
    <row r="477" ht="15.75">
      <c r="B477" s="1"/>
    </row>
    <row r="478" ht="15.75">
      <c r="B478" s="1"/>
    </row>
    <row r="479" ht="15.75">
      <c r="B479" s="1"/>
    </row>
    <row r="480" ht="15.75">
      <c r="B480" s="1"/>
    </row>
    <row r="481" ht="15.75">
      <c r="B481" s="1"/>
    </row>
    <row r="482" ht="15.75">
      <c r="B482" s="1"/>
    </row>
    <row r="483" ht="15.75">
      <c r="B483" s="1"/>
    </row>
    <row r="484" ht="15.75">
      <c r="B484" s="1"/>
    </row>
    <row r="485" ht="15.75">
      <c r="B485" s="1"/>
    </row>
    <row r="486" ht="15.75">
      <c r="B486" s="1"/>
    </row>
    <row r="487" ht="15.75">
      <c r="B487" s="1"/>
    </row>
    <row r="488" ht="15.75">
      <c r="B488" s="1"/>
    </row>
    <row r="489" ht="15.75">
      <c r="B489" s="1"/>
    </row>
    <row r="490" ht="15.75">
      <c r="B490" s="1"/>
    </row>
    <row r="491" ht="15.75">
      <c r="B491" s="1"/>
    </row>
    <row r="492" ht="15.75">
      <c r="B492" s="1"/>
    </row>
    <row r="493" ht="15.75">
      <c r="B493" s="1"/>
    </row>
    <row r="494" ht="15.75">
      <c r="B494" s="1"/>
    </row>
    <row r="495" ht="15.75">
      <c r="B495" s="1"/>
    </row>
    <row r="496" ht="15.75">
      <c r="B496" s="1"/>
    </row>
    <row r="497" ht="15.75">
      <c r="B497" s="1"/>
    </row>
    <row r="498" ht="15.75">
      <c r="B498" s="1"/>
    </row>
    <row r="499" ht="15.75">
      <c r="B499" s="1"/>
    </row>
    <row r="500" ht="15.75">
      <c r="B500" s="1"/>
    </row>
    <row r="501" ht="15.75">
      <c r="B501" s="1"/>
    </row>
    <row r="502" ht="15.75">
      <c r="B502" s="1"/>
    </row>
    <row r="503" ht="15.75">
      <c r="B503" s="1"/>
    </row>
    <row r="504" ht="15.75">
      <c r="B504" s="1"/>
    </row>
    <row r="505" ht="15.75">
      <c r="B505" s="1"/>
    </row>
    <row r="506" ht="15.75">
      <c r="B506" s="1"/>
    </row>
    <row r="507" ht="15.75">
      <c r="B507" s="1"/>
    </row>
    <row r="508" ht="15.75">
      <c r="B508" s="1"/>
    </row>
    <row r="509" ht="15.75">
      <c r="B509" s="1"/>
    </row>
    <row r="510" ht="15.75">
      <c r="B510" s="1"/>
    </row>
    <row r="511" ht="15.75">
      <c r="B511" s="1"/>
    </row>
    <row r="512" ht="15.75">
      <c r="B512" s="1"/>
    </row>
    <row r="513" ht="15.75">
      <c r="B513" s="1"/>
    </row>
    <row r="514" ht="15.75">
      <c r="B514" s="1"/>
    </row>
    <row r="515" ht="15.75">
      <c r="B515" s="1"/>
    </row>
    <row r="516" ht="15.75">
      <c r="B516" s="1"/>
    </row>
    <row r="517" ht="15.75">
      <c r="B517" s="1"/>
    </row>
    <row r="518" ht="15.75">
      <c r="B518" s="1"/>
    </row>
    <row r="519" ht="15.75">
      <c r="B519" s="1"/>
    </row>
    <row r="520" ht="15.75">
      <c r="B520" s="1"/>
    </row>
    <row r="521" ht="15.75">
      <c r="B521" s="1"/>
    </row>
    <row r="522" ht="15.75">
      <c r="B522" s="1"/>
    </row>
    <row r="523" ht="15.75">
      <c r="B523" s="1"/>
    </row>
    <row r="524" ht="15.75">
      <c r="B524" s="1"/>
    </row>
    <row r="525" ht="15.75">
      <c r="B525" s="1"/>
    </row>
    <row r="526" ht="15.75">
      <c r="B526" s="1"/>
    </row>
    <row r="527" ht="15.75">
      <c r="B527" s="1"/>
    </row>
    <row r="528" ht="15.75">
      <c r="B528" s="1"/>
    </row>
    <row r="529" ht="15.75">
      <c r="B529" s="1"/>
    </row>
    <row r="530" ht="15.75">
      <c r="B530" s="1"/>
    </row>
    <row r="531" ht="15.75">
      <c r="B531" s="1"/>
    </row>
    <row r="532" ht="15.75">
      <c r="B532" s="1"/>
    </row>
    <row r="533" ht="15.75">
      <c r="B533" s="1"/>
    </row>
    <row r="534" ht="15.75">
      <c r="B534" s="1"/>
    </row>
    <row r="535" ht="15.75">
      <c r="B535" s="1"/>
    </row>
    <row r="536" ht="15.75">
      <c r="B536" s="1"/>
    </row>
    <row r="537" ht="15.75">
      <c r="B537" s="1"/>
    </row>
    <row r="538" ht="15.75">
      <c r="B538" s="1"/>
    </row>
    <row r="539" ht="15.75">
      <c r="B539" s="1"/>
    </row>
    <row r="540" ht="15.75">
      <c r="B540" s="1"/>
    </row>
    <row r="541" ht="15.75">
      <c r="B541" s="1"/>
    </row>
    <row r="542" ht="15.75">
      <c r="B542" s="1"/>
    </row>
    <row r="543" ht="15.75">
      <c r="B543" s="1"/>
    </row>
    <row r="544" ht="15.75">
      <c r="B544" s="1"/>
    </row>
    <row r="545" ht="15.75">
      <c r="B545" s="1"/>
    </row>
    <row r="546" ht="15.75">
      <c r="B546" s="1"/>
    </row>
    <row r="547" ht="15.75">
      <c r="B547" s="1"/>
    </row>
    <row r="548" ht="15.75">
      <c r="B548" s="1"/>
    </row>
    <row r="549" ht="15.75">
      <c r="B549" s="1"/>
    </row>
    <row r="550" ht="15.75">
      <c r="B550" s="1"/>
    </row>
    <row r="551" ht="15.75">
      <c r="B551" s="1"/>
    </row>
    <row r="552" ht="15.75">
      <c r="B552" s="1"/>
    </row>
    <row r="553" ht="15.75">
      <c r="B553" s="1"/>
    </row>
    <row r="554" ht="15.75">
      <c r="B554" s="1"/>
    </row>
    <row r="555" ht="15.75">
      <c r="B555" s="1"/>
    </row>
    <row r="556" ht="15.75">
      <c r="B556" s="1"/>
    </row>
    <row r="557" ht="15.75">
      <c r="B557" s="1"/>
    </row>
    <row r="558" ht="15.75">
      <c r="B558" s="1"/>
    </row>
    <row r="559" ht="15.75">
      <c r="B559" s="1"/>
    </row>
    <row r="560" ht="15.75">
      <c r="B560" s="1"/>
    </row>
    <row r="561" ht="15.75">
      <c r="B561" s="1"/>
    </row>
    <row r="562" ht="15.75">
      <c r="B562" s="1"/>
    </row>
    <row r="563" ht="15.75">
      <c r="B563" s="1"/>
    </row>
    <row r="564" ht="15.75">
      <c r="B564" s="1"/>
    </row>
    <row r="565" ht="15.75">
      <c r="B565" s="1"/>
    </row>
    <row r="566" ht="15.75">
      <c r="B566" s="1"/>
    </row>
    <row r="567" ht="15.75">
      <c r="B567" s="1"/>
    </row>
    <row r="568" ht="15.75">
      <c r="B568" s="1"/>
    </row>
    <row r="569" ht="15.75">
      <c r="B569" s="1"/>
    </row>
    <row r="570" ht="15.75">
      <c r="B570" s="1"/>
    </row>
    <row r="571" ht="15.75">
      <c r="B571" s="1"/>
    </row>
    <row r="572" ht="15.75">
      <c r="B572" s="1"/>
    </row>
    <row r="573" ht="15.75">
      <c r="B573" s="1"/>
    </row>
    <row r="574" ht="15.75">
      <c r="B574" s="1"/>
    </row>
    <row r="575" ht="15.75">
      <c r="B575" s="1"/>
    </row>
    <row r="576" ht="15.75">
      <c r="B576" s="1"/>
    </row>
    <row r="577" ht="15.75">
      <c r="B577" s="1"/>
    </row>
    <row r="578" ht="15.75">
      <c r="B578" s="1"/>
    </row>
    <row r="579" ht="15.75">
      <c r="B579" s="1"/>
    </row>
    <row r="580" ht="15.75">
      <c r="B580" s="1"/>
    </row>
    <row r="581" ht="15.75">
      <c r="B581" s="1"/>
    </row>
    <row r="582" ht="15.75">
      <c r="B582" s="1"/>
    </row>
    <row r="583" ht="15.75">
      <c r="B583" s="1"/>
    </row>
    <row r="584" ht="15.75">
      <c r="B584" s="1"/>
    </row>
    <row r="585" ht="15.75">
      <c r="B585" s="1"/>
    </row>
    <row r="586" ht="15.75">
      <c r="B586" s="1"/>
    </row>
    <row r="587" ht="15.75">
      <c r="B587" s="1"/>
    </row>
    <row r="588" ht="15.75">
      <c r="B588" s="1"/>
    </row>
    <row r="589" ht="15.75">
      <c r="B589" s="1"/>
    </row>
    <row r="590" ht="15.75">
      <c r="B590" s="1"/>
    </row>
    <row r="591" ht="15.75">
      <c r="B591" s="1"/>
    </row>
    <row r="592" ht="15.75">
      <c r="B592" s="1"/>
    </row>
    <row r="593" ht="15.75">
      <c r="B593" s="1"/>
    </row>
    <row r="594" ht="15.75">
      <c r="B594" s="1"/>
    </row>
    <row r="595" ht="15.75">
      <c r="B595" s="1"/>
    </row>
    <row r="596" ht="15.75">
      <c r="B596" s="1"/>
    </row>
    <row r="597" ht="15.75">
      <c r="B597" s="1"/>
    </row>
    <row r="598" ht="15.75">
      <c r="B598" s="1"/>
    </row>
    <row r="599" ht="15.75">
      <c r="B599" s="1"/>
    </row>
    <row r="600" ht="15.75">
      <c r="B600" s="1"/>
    </row>
    <row r="601" ht="15.75">
      <c r="B601" s="1"/>
    </row>
    <row r="602" ht="15.75">
      <c r="B602" s="1"/>
    </row>
    <row r="603" ht="15.75">
      <c r="B603" s="1"/>
    </row>
    <row r="604" ht="15.75">
      <c r="B604" s="1"/>
    </row>
    <row r="605" ht="15.75">
      <c r="B605" s="1"/>
    </row>
    <row r="606" ht="15.75">
      <c r="B606" s="1"/>
    </row>
    <row r="607" ht="15.75">
      <c r="B607" s="1"/>
    </row>
    <row r="608" ht="15.75">
      <c r="B608" s="1"/>
    </row>
    <row r="609" ht="15.75">
      <c r="B609" s="1"/>
    </row>
    <row r="610" ht="15.75">
      <c r="B610" s="1"/>
    </row>
    <row r="611" ht="15.75">
      <c r="B611" s="1"/>
    </row>
    <row r="612" ht="15.75">
      <c r="B612" s="1"/>
    </row>
    <row r="613" ht="15.75">
      <c r="B613" s="1"/>
    </row>
    <row r="614" ht="15.75">
      <c r="B614" s="1"/>
    </row>
    <row r="615" ht="15.75">
      <c r="B615" s="1"/>
    </row>
    <row r="616" ht="15.75">
      <c r="B616" s="1"/>
    </row>
    <row r="617" ht="15.75">
      <c r="B617" s="1"/>
    </row>
    <row r="618" ht="15.75">
      <c r="B618" s="1"/>
    </row>
    <row r="619" ht="15.75">
      <c r="B619" s="1"/>
    </row>
    <row r="620" ht="15.75">
      <c r="B620" s="1"/>
    </row>
    <row r="621" ht="15.75">
      <c r="B621" s="1"/>
    </row>
    <row r="622" ht="15.75">
      <c r="B622" s="1"/>
    </row>
    <row r="623" ht="15.75">
      <c r="B623" s="1"/>
    </row>
    <row r="624" ht="15.75">
      <c r="B624" s="1"/>
    </row>
    <row r="625" ht="15.75">
      <c r="B625" s="1"/>
    </row>
    <row r="626" ht="15.75">
      <c r="B626" s="1"/>
    </row>
    <row r="627" ht="15.75">
      <c r="B627" s="1"/>
    </row>
    <row r="628" ht="15.75">
      <c r="B628" s="1"/>
    </row>
    <row r="629" ht="15.75">
      <c r="B629" s="1"/>
    </row>
    <row r="630" ht="15.75">
      <c r="B630" s="1"/>
    </row>
    <row r="631" ht="15.75">
      <c r="B631" s="1"/>
    </row>
    <row r="632" ht="15.75">
      <c r="B632" s="1"/>
    </row>
    <row r="633" ht="15.75">
      <c r="B633" s="1"/>
    </row>
    <row r="634" ht="15.75">
      <c r="B634" s="1"/>
    </row>
    <row r="635" ht="15.75">
      <c r="B635" s="1"/>
    </row>
    <row r="636" ht="15.75">
      <c r="B636" s="1"/>
    </row>
    <row r="637" ht="15.75">
      <c r="B637" s="1"/>
    </row>
    <row r="638" ht="15.75">
      <c r="B638" s="1"/>
    </row>
    <row r="639" ht="15.75">
      <c r="B639" s="1"/>
    </row>
    <row r="640" ht="15.75">
      <c r="B640" s="1"/>
    </row>
    <row r="641" ht="15.75">
      <c r="B641" s="1"/>
    </row>
    <row r="642" ht="15.75">
      <c r="B642" s="1"/>
    </row>
    <row r="643" ht="15.75">
      <c r="B643" s="1"/>
    </row>
    <row r="644" ht="15.75">
      <c r="B644" s="1"/>
    </row>
    <row r="645" ht="15.75">
      <c r="B645" s="1"/>
    </row>
    <row r="646" ht="15.75">
      <c r="B646" s="1"/>
    </row>
    <row r="647" ht="15.75">
      <c r="B647" s="1"/>
    </row>
    <row r="648" ht="15.75">
      <c r="B648" s="1"/>
    </row>
    <row r="649" ht="15.75">
      <c r="B649" s="1"/>
    </row>
    <row r="650" ht="15.75">
      <c r="B650" s="1"/>
    </row>
    <row r="651" ht="15.75">
      <c r="B651" s="1"/>
    </row>
    <row r="652" ht="15.75">
      <c r="B652" s="1"/>
    </row>
    <row r="653" ht="15.75">
      <c r="B653" s="1"/>
    </row>
    <row r="654" ht="15.75">
      <c r="B654" s="1"/>
    </row>
    <row r="655" ht="15.75">
      <c r="B655" s="1"/>
    </row>
    <row r="656" ht="15.75">
      <c r="B656" s="1"/>
    </row>
    <row r="657" ht="15.75">
      <c r="B657" s="1"/>
    </row>
    <row r="658" ht="15.75">
      <c r="B658" s="1"/>
    </row>
    <row r="659" ht="15.75">
      <c r="B659" s="1"/>
    </row>
    <row r="660" ht="15.75">
      <c r="B660" s="1"/>
    </row>
    <row r="661" ht="15.75">
      <c r="B661" s="1"/>
    </row>
    <row r="662" ht="15.75">
      <c r="B662" s="1"/>
    </row>
    <row r="663" ht="15.75">
      <c r="B663" s="1"/>
    </row>
    <row r="664" ht="15.75">
      <c r="B664" s="1"/>
    </row>
    <row r="665" ht="15.75">
      <c r="B665" s="1"/>
    </row>
    <row r="666" ht="15.75">
      <c r="B666" s="1"/>
    </row>
    <row r="667" ht="15.75">
      <c r="B667" s="1"/>
    </row>
    <row r="668" ht="15.75">
      <c r="B668" s="1"/>
    </row>
    <row r="669" ht="15.75">
      <c r="B669" s="1"/>
    </row>
    <row r="670" ht="15.75">
      <c r="B670" s="1"/>
    </row>
    <row r="671" ht="15.75">
      <c r="B671" s="1"/>
    </row>
    <row r="672" ht="15.75">
      <c r="B672" s="1"/>
    </row>
    <row r="673" ht="15.75">
      <c r="B673" s="1"/>
    </row>
    <row r="674" ht="15.75">
      <c r="B674" s="1"/>
    </row>
    <row r="675" ht="15.75">
      <c r="B675" s="1"/>
    </row>
    <row r="676" ht="15.75">
      <c r="B676" s="1"/>
    </row>
    <row r="677" ht="15.75">
      <c r="B677" s="1"/>
    </row>
    <row r="678" ht="15.75">
      <c r="B678" s="1"/>
    </row>
    <row r="679" ht="15.75">
      <c r="B679" s="1"/>
    </row>
    <row r="680" ht="15.75">
      <c r="B680" s="1"/>
    </row>
    <row r="681" ht="15.75">
      <c r="B681" s="1"/>
    </row>
    <row r="682" ht="15.75">
      <c r="B682" s="1"/>
    </row>
    <row r="683" ht="15.75">
      <c r="B683" s="1"/>
    </row>
    <row r="684" ht="15.75">
      <c r="B684" s="1"/>
    </row>
    <row r="685" ht="15.75">
      <c r="B685" s="1"/>
    </row>
    <row r="686" ht="15.75">
      <c r="B686" s="1"/>
    </row>
    <row r="687" ht="15.75">
      <c r="B687" s="1"/>
    </row>
    <row r="688" ht="15.75">
      <c r="B688" s="1"/>
    </row>
    <row r="689" ht="15.75">
      <c r="B689" s="1"/>
    </row>
    <row r="690" ht="15.75">
      <c r="B690" s="1"/>
    </row>
    <row r="691" ht="15.75">
      <c r="B691" s="1"/>
    </row>
    <row r="692" ht="15.75">
      <c r="B692" s="1"/>
    </row>
    <row r="693" ht="15.75">
      <c r="B693" s="1"/>
    </row>
    <row r="694" ht="15.75">
      <c r="B694" s="1"/>
    </row>
    <row r="695" ht="15.75">
      <c r="B695" s="1"/>
    </row>
    <row r="696" ht="15.75">
      <c r="B696" s="1"/>
    </row>
    <row r="697" ht="15.75">
      <c r="B697" s="1"/>
    </row>
    <row r="698" ht="15.75">
      <c r="B698" s="1"/>
    </row>
    <row r="699" ht="15.75">
      <c r="B699" s="1"/>
    </row>
    <row r="700" ht="15.75">
      <c r="B700" s="1"/>
    </row>
    <row r="701" ht="15.75">
      <c r="B701" s="1"/>
    </row>
    <row r="702" ht="15.75">
      <c r="B702" s="1"/>
    </row>
    <row r="703" ht="15.75">
      <c r="B703" s="1"/>
    </row>
    <row r="704" ht="15.75">
      <c r="B704" s="1"/>
    </row>
    <row r="705" ht="15.75">
      <c r="B705" s="1"/>
    </row>
    <row r="706" ht="15.75">
      <c r="B706" s="1"/>
    </row>
    <row r="707" ht="15.75">
      <c r="B707" s="1"/>
    </row>
    <row r="708" ht="15.75">
      <c r="B708" s="1"/>
    </row>
    <row r="709" ht="15.75">
      <c r="B709" s="1"/>
    </row>
    <row r="710" ht="15.75">
      <c r="B710" s="1"/>
    </row>
    <row r="711" ht="15.75">
      <c r="B711" s="1"/>
    </row>
    <row r="712" ht="15.75">
      <c r="B712" s="1"/>
    </row>
    <row r="713" ht="15.75">
      <c r="B713" s="1"/>
    </row>
    <row r="714" ht="15.75">
      <c r="B714" s="1"/>
    </row>
    <row r="715" ht="15.75">
      <c r="B715" s="1"/>
    </row>
    <row r="716" ht="15.75">
      <c r="B716" s="1"/>
    </row>
    <row r="717" ht="15.75">
      <c r="B717" s="1"/>
    </row>
  </sheetData>
  <mergeCells count="2">
    <mergeCell ref="F1:H1"/>
    <mergeCell ref="I1:K1"/>
  </mergeCells>
  <printOptions/>
  <pageMargins left="1.1811023622047245" right="0.1968503937007874" top="0.3937007874015748" bottom="0.3937007874015748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30" sqref="A30"/>
    </sheetView>
  </sheetViews>
  <sheetFormatPr defaultColWidth="11.421875" defaultRowHeight="12.75"/>
  <sheetData>
    <row r="1" ht="15.75">
      <c r="A1" s="104" t="s">
        <v>131</v>
      </c>
    </row>
    <row r="3" ht="12.75">
      <c r="A3" s="105" t="s">
        <v>132</v>
      </c>
    </row>
    <row r="4" ht="4.5" customHeight="1"/>
    <row r="5" ht="12.75">
      <c r="A5" t="s">
        <v>133</v>
      </c>
    </row>
    <row r="6" ht="12.75">
      <c r="A6" t="s">
        <v>134</v>
      </c>
    </row>
    <row r="7" ht="12.75">
      <c r="A7" t="s">
        <v>135</v>
      </c>
    </row>
    <row r="8" ht="12.75">
      <c r="A8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4" ht="12.75">
      <c r="A14" t="s">
        <v>140</v>
      </c>
    </row>
    <row r="15" ht="12.75">
      <c r="A15" t="s">
        <v>141</v>
      </c>
    </row>
    <row r="17" ht="12.75">
      <c r="A17" s="105" t="s">
        <v>142</v>
      </c>
    </row>
    <row r="18" ht="4.5" customHeight="1"/>
    <row r="19" spans="1:2" ht="12.75">
      <c r="A19" t="s">
        <v>143</v>
      </c>
      <c r="B19" t="s">
        <v>144</v>
      </c>
    </row>
    <row r="20" ht="12.75">
      <c r="B20" t="s">
        <v>146</v>
      </c>
    </row>
    <row r="22" spans="1:2" ht="12.75">
      <c r="A22" t="s">
        <v>145</v>
      </c>
      <c r="B22" t="s">
        <v>147</v>
      </c>
    </row>
    <row r="23" ht="12.75">
      <c r="B23" t="s">
        <v>148</v>
      </c>
    </row>
    <row r="25" spans="1:2" ht="12.75">
      <c r="A25" t="s">
        <v>149</v>
      </c>
      <c r="B25" t="s">
        <v>150</v>
      </c>
    </row>
    <row r="27" spans="1:2" ht="12.75">
      <c r="A27" t="s">
        <v>151</v>
      </c>
      <c r="B27" t="s">
        <v>152</v>
      </c>
    </row>
    <row r="28" ht="12.75">
      <c r="B28" t="s">
        <v>153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30"/>
  <sheetViews>
    <sheetView zoomScale="70" zoomScaleNormal="70" workbookViewId="0" topLeftCell="A1">
      <pane ySplit="2" topLeftCell="BM3" activePane="bottomLeft" state="frozen"/>
      <selection pane="topLeft" activeCell="A1" sqref="A1"/>
      <selection pane="bottomLeft" activeCell="B50" sqref="B50"/>
    </sheetView>
  </sheetViews>
  <sheetFormatPr defaultColWidth="11.421875" defaultRowHeight="12.75"/>
  <cols>
    <col min="1" max="1" width="11.421875" style="2" customWidth="1"/>
    <col min="2" max="2" width="34.57421875" style="2" customWidth="1"/>
    <col min="3" max="4" width="11.421875" style="4" customWidth="1"/>
    <col min="5" max="5" width="64.00390625" style="6" customWidth="1"/>
    <col min="6" max="7" width="19.7109375" style="7" customWidth="1"/>
    <col min="8" max="8" width="19.7109375" style="99" customWidth="1"/>
    <col min="9" max="9" width="19.7109375" style="7" customWidth="1"/>
    <col min="10" max="16384" width="11.421875" style="5" customWidth="1"/>
  </cols>
  <sheetData>
    <row r="1" spans="1:9" s="3" customFormat="1" ht="15.75">
      <c r="A1" s="31" t="s">
        <v>0</v>
      </c>
      <c r="B1" s="29" t="s">
        <v>19</v>
      </c>
      <c r="C1" s="29" t="s">
        <v>1</v>
      </c>
      <c r="D1" s="29" t="s">
        <v>2</v>
      </c>
      <c r="E1" s="30" t="s">
        <v>3</v>
      </c>
      <c r="F1" s="96"/>
      <c r="G1" s="94" t="s">
        <v>125</v>
      </c>
      <c r="H1" s="101"/>
      <c r="I1" s="92"/>
    </row>
    <row r="2" spans="1:9" s="3" customFormat="1" ht="16.5" thickBot="1">
      <c r="A2" s="32"/>
      <c r="B2" s="23"/>
      <c r="C2" s="24"/>
      <c r="D2" s="24"/>
      <c r="E2" s="25"/>
      <c r="F2" s="93" t="s">
        <v>119</v>
      </c>
      <c r="G2" s="95" t="s">
        <v>154</v>
      </c>
      <c r="H2" s="102" t="s">
        <v>124</v>
      </c>
      <c r="I2" s="27" t="s">
        <v>126</v>
      </c>
    </row>
    <row r="3" spans="1:9" ht="15.75">
      <c r="A3" s="11">
        <v>36110</v>
      </c>
      <c r="B3" s="15" t="s">
        <v>50</v>
      </c>
      <c r="C3" s="12">
        <v>4261</v>
      </c>
      <c r="D3" s="12" t="s">
        <v>7</v>
      </c>
      <c r="E3" s="22" t="s">
        <v>70</v>
      </c>
      <c r="F3" s="80">
        <v>1000</v>
      </c>
      <c r="G3" s="72">
        <v>1723.62</v>
      </c>
      <c r="H3" s="103">
        <f>G3/8*12</f>
        <v>2585.43</v>
      </c>
      <c r="I3" s="100">
        <f>H3-F3</f>
        <v>1585.4299999999998</v>
      </c>
    </row>
    <row r="4" spans="1:9" ht="15.75">
      <c r="A4" s="11"/>
      <c r="B4" s="15"/>
      <c r="C4" s="12">
        <v>4339</v>
      </c>
      <c r="D4" s="12" t="s">
        <v>7</v>
      </c>
      <c r="E4" s="22" t="s">
        <v>122</v>
      </c>
      <c r="F4" s="80">
        <v>1000</v>
      </c>
      <c r="G4" s="72">
        <v>11.98</v>
      </c>
      <c r="H4" s="103">
        <f>G4/8*12</f>
        <v>17.97</v>
      </c>
      <c r="I4" s="100">
        <f>H4-F4</f>
        <v>-982.03</v>
      </c>
    </row>
    <row r="5" spans="1:9" ht="15.75">
      <c r="A5" s="11"/>
      <c r="B5" s="15"/>
      <c r="C5" s="12">
        <v>4431</v>
      </c>
      <c r="D5" s="12" t="s">
        <v>7</v>
      </c>
      <c r="E5" s="22" t="s">
        <v>71</v>
      </c>
      <c r="F5" s="80">
        <v>4000</v>
      </c>
      <c r="G5" s="72">
        <v>995.74</v>
      </c>
      <c r="H5" s="103">
        <f>G5/8*12</f>
        <v>1493.6100000000001</v>
      </c>
      <c r="I5" s="100">
        <f>H5-F5</f>
        <v>-2506.39</v>
      </c>
    </row>
    <row r="6" spans="1:9" ht="16.5" thickBot="1">
      <c r="A6" s="39"/>
      <c r="B6" s="40" t="s">
        <v>47</v>
      </c>
      <c r="C6" s="41"/>
      <c r="D6" s="41"/>
      <c r="E6" s="42"/>
      <c r="F6" s="43">
        <f>SUM(F3:F5)</f>
        <v>6000</v>
      </c>
      <c r="G6" s="43">
        <f>SUM(G3:G5)</f>
        <v>2731.34</v>
      </c>
      <c r="H6" s="97">
        <f>SUM(H3:H5)</f>
        <v>4097.01</v>
      </c>
      <c r="I6" s="78">
        <f>SUM(I3:I5)</f>
        <v>-1902.99</v>
      </c>
    </row>
    <row r="7" spans="1:9" ht="15.75">
      <c r="A7" s="11">
        <v>36120</v>
      </c>
      <c r="B7" s="15" t="s">
        <v>51</v>
      </c>
      <c r="C7" s="12">
        <v>3212</v>
      </c>
      <c r="D7" s="12" t="s">
        <v>6</v>
      </c>
      <c r="E7" s="22" t="s">
        <v>84</v>
      </c>
      <c r="F7" s="80">
        <v>420000</v>
      </c>
      <c r="G7" s="72">
        <v>238530.2</v>
      </c>
      <c r="H7" s="103">
        <f>G7/8*12</f>
        <v>357795.30000000005</v>
      </c>
      <c r="I7" s="100">
        <f>H7-F7</f>
        <v>-62204.69999999995</v>
      </c>
    </row>
    <row r="8" spans="1:9" ht="15.75">
      <c r="A8" s="11"/>
      <c r="B8" s="15"/>
      <c r="C8" s="12">
        <v>3215</v>
      </c>
      <c r="D8" s="12" t="s">
        <v>6</v>
      </c>
      <c r="E8" s="22" t="s">
        <v>85</v>
      </c>
      <c r="F8" s="80">
        <v>12000</v>
      </c>
      <c r="G8" s="72">
        <v>5955.73</v>
      </c>
      <c r="H8" s="103">
        <f aca="true" t="shared" si="0" ref="H8:H15">G8/8*12</f>
        <v>8933.595</v>
      </c>
      <c r="I8" s="100">
        <f aca="true" t="shared" si="1" ref="I8:I14">H8-F8</f>
        <v>-3066.4050000000007</v>
      </c>
    </row>
    <row r="9" spans="1:9" ht="15.75">
      <c r="A9" s="11"/>
      <c r="B9" s="15"/>
      <c r="C9" s="12">
        <v>3481</v>
      </c>
      <c r="D9" s="12" t="s">
        <v>6</v>
      </c>
      <c r="E9" s="22" t="s">
        <v>10</v>
      </c>
      <c r="F9" s="80">
        <v>1065000</v>
      </c>
      <c r="G9" s="72">
        <v>609685.2</v>
      </c>
      <c r="H9" s="103">
        <f t="shared" si="0"/>
        <v>914527.7999999999</v>
      </c>
      <c r="I9" s="100">
        <f t="shared" si="1"/>
        <v>-150472.20000000007</v>
      </c>
    </row>
    <row r="10" spans="1:9" ht="15.75">
      <c r="A10" s="11"/>
      <c r="B10" s="15"/>
      <c r="C10" s="12">
        <v>3488</v>
      </c>
      <c r="D10" s="12" t="s">
        <v>6</v>
      </c>
      <c r="E10" s="22" t="s">
        <v>83</v>
      </c>
      <c r="F10" s="80">
        <v>3000</v>
      </c>
      <c r="G10" s="72">
        <v>1563</v>
      </c>
      <c r="H10" s="103">
        <f t="shared" si="0"/>
        <v>2344.5</v>
      </c>
      <c r="I10" s="100">
        <f t="shared" si="1"/>
        <v>-655.5</v>
      </c>
    </row>
    <row r="11" spans="1:9" ht="15.75">
      <c r="A11" s="11"/>
      <c r="B11" s="15"/>
      <c r="C11" s="12">
        <v>4261</v>
      </c>
      <c r="D11" s="12" t="s">
        <v>7</v>
      </c>
      <c r="E11" s="22" t="s">
        <v>70</v>
      </c>
      <c r="F11" s="80">
        <v>500</v>
      </c>
      <c r="G11" s="72">
        <v>0</v>
      </c>
      <c r="H11" s="103">
        <f t="shared" si="0"/>
        <v>0</v>
      </c>
      <c r="I11" s="100">
        <f t="shared" si="1"/>
        <v>-500</v>
      </c>
    </row>
    <row r="12" spans="1:9" ht="15.75">
      <c r="A12" s="11"/>
      <c r="B12" s="15"/>
      <c r="C12" s="12">
        <v>4339</v>
      </c>
      <c r="D12" s="12" t="s">
        <v>7</v>
      </c>
      <c r="E12" s="22" t="s">
        <v>86</v>
      </c>
      <c r="F12" s="80">
        <v>1495000</v>
      </c>
      <c r="G12" s="72">
        <v>762510.71</v>
      </c>
      <c r="H12" s="103">
        <f t="shared" si="0"/>
        <v>1143766.065</v>
      </c>
      <c r="I12" s="100">
        <f t="shared" si="1"/>
        <v>-351233.93500000006</v>
      </c>
    </row>
    <row r="13" spans="1:9" ht="15.75">
      <c r="A13" s="11"/>
      <c r="B13" s="15"/>
      <c r="C13" s="12">
        <v>4431</v>
      </c>
      <c r="D13" s="12" t="s">
        <v>7</v>
      </c>
      <c r="E13" s="22" t="s">
        <v>71</v>
      </c>
      <c r="F13" s="80">
        <v>400</v>
      </c>
      <c r="G13" s="72">
        <v>317.88</v>
      </c>
      <c r="H13" s="103">
        <f t="shared" si="0"/>
        <v>476.82</v>
      </c>
      <c r="I13" s="100">
        <f t="shared" si="1"/>
        <v>76.82</v>
      </c>
    </row>
    <row r="14" spans="1:9" ht="15.75">
      <c r="A14" s="11"/>
      <c r="B14" s="15"/>
      <c r="C14" s="12">
        <v>4454</v>
      </c>
      <c r="D14" s="12" t="s">
        <v>7</v>
      </c>
      <c r="E14" s="22" t="s">
        <v>87</v>
      </c>
      <c r="F14" s="80">
        <v>5000</v>
      </c>
      <c r="G14" s="72">
        <v>3396</v>
      </c>
      <c r="H14" s="103">
        <f t="shared" si="0"/>
        <v>5094</v>
      </c>
      <c r="I14" s="100">
        <f t="shared" si="1"/>
        <v>94</v>
      </c>
    </row>
    <row r="15" spans="1:9" ht="15.75">
      <c r="A15" s="11"/>
      <c r="B15" s="15"/>
      <c r="C15" s="12">
        <v>4458</v>
      </c>
      <c r="D15" s="12" t="s">
        <v>7</v>
      </c>
      <c r="E15" s="22" t="s">
        <v>128</v>
      </c>
      <c r="F15" s="80">
        <v>0</v>
      </c>
      <c r="G15" s="72">
        <v>3272.77</v>
      </c>
      <c r="H15" s="103">
        <f t="shared" si="0"/>
        <v>4909.155</v>
      </c>
      <c r="I15" s="100">
        <f>H15-F15</f>
        <v>4909.155</v>
      </c>
    </row>
    <row r="16" spans="1:9" ht="16.5" thickBot="1">
      <c r="A16" s="39"/>
      <c r="B16" s="40" t="s">
        <v>47</v>
      </c>
      <c r="C16" s="41"/>
      <c r="D16" s="41"/>
      <c r="E16" s="42"/>
      <c r="F16" s="43">
        <f>(F11+F12+F13+F14+F15)-(F7+F8+F9+F10)</f>
        <v>900</v>
      </c>
      <c r="G16" s="43">
        <f>(G11+G12+G13+G14+G15)-(G7+G8+G9+G10)</f>
        <v>-86236.77000000002</v>
      </c>
      <c r="H16" s="43">
        <f>(H11+H12+H13+H14+H15)-(H7+H8+H9+H10)</f>
        <v>-129355.1549999998</v>
      </c>
      <c r="I16" s="43">
        <f>(I11+I12+I13+I14+I15)-(I7+I8+I9+I10)</f>
        <v>-130255.155</v>
      </c>
    </row>
    <row r="17" spans="1:9" ht="15.75">
      <c r="A17" s="11">
        <v>36150</v>
      </c>
      <c r="B17" s="15" t="s">
        <v>56</v>
      </c>
      <c r="C17" s="12">
        <v>4261</v>
      </c>
      <c r="D17" s="12" t="s">
        <v>7</v>
      </c>
      <c r="E17" s="22" t="s">
        <v>70</v>
      </c>
      <c r="F17" s="80">
        <v>200</v>
      </c>
      <c r="G17" s="72">
        <v>0</v>
      </c>
      <c r="H17" s="103">
        <f>G17/8*12</f>
        <v>0</v>
      </c>
      <c r="I17" s="100">
        <f>H17-F17</f>
        <v>-200</v>
      </c>
    </row>
    <row r="18" spans="1:9" ht="15.75">
      <c r="A18" s="11"/>
      <c r="B18" s="15"/>
      <c r="C18" s="12">
        <v>4431</v>
      </c>
      <c r="D18" s="12" t="s">
        <v>7</v>
      </c>
      <c r="E18" s="22" t="s">
        <v>71</v>
      </c>
      <c r="F18" s="80">
        <v>200</v>
      </c>
      <c r="G18" s="72">
        <v>23.4</v>
      </c>
      <c r="H18" s="103">
        <f>G18/8*12</f>
        <v>35.099999999999994</v>
      </c>
      <c r="I18" s="100">
        <f>H18-F18</f>
        <v>-164.9</v>
      </c>
    </row>
    <row r="19" spans="1:9" ht="16.5" thickBot="1">
      <c r="A19" s="39"/>
      <c r="B19" s="40" t="s">
        <v>47</v>
      </c>
      <c r="C19" s="41"/>
      <c r="D19" s="41"/>
      <c r="E19" s="42"/>
      <c r="F19" s="43">
        <f>SUM(F17:F18)</f>
        <v>400</v>
      </c>
      <c r="G19" s="43">
        <f>SUM(G17:G18)</f>
        <v>23.4</v>
      </c>
      <c r="H19" s="97">
        <f>SUM(H17:H18)</f>
        <v>35.099999999999994</v>
      </c>
      <c r="I19" s="78">
        <f>SUM(I17:I18)</f>
        <v>-364.9</v>
      </c>
    </row>
    <row r="20" spans="1:9" ht="15.75">
      <c r="A20" s="11">
        <v>36210</v>
      </c>
      <c r="B20" s="15" t="s">
        <v>57</v>
      </c>
      <c r="C20" s="12">
        <v>3140</v>
      </c>
      <c r="D20" s="12" t="s">
        <v>6</v>
      </c>
      <c r="E20" s="22" t="s">
        <v>92</v>
      </c>
      <c r="F20" s="80">
        <v>750000</v>
      </c>
      <c r="G20" s="72">
        <v>0</v>
      </c>
      <c r="H20" s="103">
        <f>G20/8*12</f>
        <v>0</v>
      </c>
      <c r="I20" s="100">
        <f>H20-F20</f>
        <v>-750000</v>
      </c>
    </row>
    <row r="21" spans="1:9" ht="15.75">
      <c r="A21" s="11"/>
      <c r="B21" s="15"/>
      <c r="C21" s="12">
        <v>3141</v>
      </c>
      <c r="D21" s="12" t="s">
        <v>6</v>
      </c>
      <c r="E21" s="22" t="s">
        <v>55</v>
      </c>
      <c r="F21" s="80">
        <v>20000</v>
      </c>
      <c r="G21" s="72">
        <v>0</v>
      </c>
      <c r="H21" s="103">
        <f aca="true" t="shared" si="2" ref="H21:H28">G21/8*12</f>
        <v>0</v>
      </c>
      <c r="I21" s="100">
        <f aca="true" t="shared" si="3" ref="I21:I28">H21-F21</f>
        <v>-20000</v>
      </c>
    </row>
    <row r="22" spans="1:9" ht="15.75">
      <c r="A22" s="11"/>
      <c r="B22" s="15"/>
      <c r="C22" s="12">
        <v>3321</v>
      </c>
      <c r="D22" s="12" t="s">
        <v>6</v>
      </c>
      <c r="E22" s="22" t="s">
        <v>93</v>
      </c>
      <c r="F22" s="80">
        <v>20000</v>
      </c>
      <c r="G22" s="72">
        <v>16752.1</v>
      </c>
      <c r="H22" s="103">
        <f t="shared" si="2"/>
        <v>25128.149999999998</v>
      </c>
      <c r="I22" s="100">
        <f t="shared" si="3"/>
        <v>5128.149999999998</v>
      </c>
    </row>
    <row r="23" spans="1:9" ht="15.75">
      <c r="A23" s="11"/>
      <c r="B23" s="15"/>
      <c r="C23" s="12">
        <v>4231</v>
      </c>
      <c r="D23" s="12" t="s">
        <v>7</v>
      </c>
      <c r="E23" s="22" t="s">
        <v>94</v>
      </c>
      <c r="F23" s="80">
        <v>0</v>
      </c>
      <c r="G23" s="72">
        <v>0</v>
      </c>
      <c r="H23" s="103">
        <f t="shared" si="2"/>
        <v>0</v>
      </c>
      <c r="I23" s="100">
        <f t="shared" si="3"/>
        <v>0</v>
      </c>
    </row>
    <row r="24" spans="1:9" ht="15.75">
      <c r="A24" s="11"/>
      <c r="B24" s="15"/>
      <c r="C24" s="12">
        <v>4261</v>
      </c>
      <c r="D24" s="12" t="s">
        <v>7</v>
      </c>
      <c r="E24" s="22" t="s">
        <v>70</v>
      </c>
      <c r="F24" s="80">
        <v>800</v>
      </c>
      <c r="G24" s="72">
        <v>0</v>
      </c>
      <c r="H24" s="103">
        <f t="shared" si="2"/>
        <v>0</v>
      </c>
      <c r="I24" s="100">
        <f t="shared" si="3"/>
        <v>-800</v>
      </c>
    </row>
    <row r="25" spans="1:9" ht="15.75">
      <c r="A25" s="11"/>
      <c r="B25" s="15"/>
      <c r="C25" s="12">
        <v>4317</v>
      </c>
      <c r="D25" s="12" t="s">
        <v>7</v>
      </c>
      <c r="E25" s="22" t="s">
        <v>95</v>
      </c>
      <c r="F25" s="80">
        <v>570000</v>
      </c>
      <c r="G25" s="72">
        <v>11865.5</v>
      </c>
      <c r="H25" s="103">
        <f t="shared" si="2"/>
        <v>17798.25</v>
      </c>
      <c r="I25" s="100">
        <f t="shared" si="3"/>
        <v>-552201.75</v>
      </c>
    </row>
    <row r="26" spans="1:9" ht="15.75">
      <c r="A26" s="11"/>
      <c r="B26" s="15"/>
      <c r="C26" s="12">
        <v>4318</v>
      </c>
      <c r="D26" s="12" t="s">
        <v>7</v>
      </c>
      <c r="E26" s="22" t="s">
        <v>96</v>
      </c>
      <c r="F26" s="80">
        <v>20000</v>
      </c>
      <c r="G26" s="72">
        <v>1062.21</v>
      </c>
      <c r="H26" s="103">
        <f t="shared" si="2"/>
        <v>1593.315</v>
      </c>
      <c r="I26" s="100">
        <f t="shared" si="3"/>
        <v>-18406.685</v>
      </c>
    </row>
    <row r="27" spans="1:9" ht="15.75">
      <c r="A27" s="11"/>
      <c r="B27" s="15"/>
      <c r="C27" s="12">
        <v>4331</v>
      </c>
      <c r="D27" s="12" t="s">
        <v>7</v>
      </c>
      <c r="E27" s="22" t="s">
        <v>8</v>
      </c>
      <c r="F27" s="80">
        <v>0</v>
      </c>
      <c r="G27" s="72">
        <v>959.48</v>
      </c>
      <c r="H27" s="103">
        <f t="shared" si="2"/>
        <v>1439.22</v>
      </c>
      <c r="I27" s="100">
        <f t="shared" si="3"/>
        <v>1439.22</v>
      </c>
    </row>
    <row r="28" spans="1:9" ht="15.75">
      <c r="A28" s="11"/>
      <c r="B28" s="15"/>
      <c r="C28" s="12">
        <v>4431</v>
      </c>
      <c r="D28" s="12" t="s">
        <v>7</v>
      </c>
      <c r="E28" s="22" t="s">
        <v>71</v>
      </c>
      <c r="F28" s="80">
        <v>317300</v>
      </c>
      <c r="G28" s="72">
        <v>36595.38</v>
      </c>
      <c r="H28" s="103">
        <f t="shared" si="2"/>
        <v>54893.06999999999</v>
      </c>
      <c r="I28" s="100">
        <f t="shared" si="3"/>
        <v>-262406.93</v>
      </c>
    </row>
    <row r="29" spans="1:9" ht="16.5" thickBot="1">
      <c r="A29" s="39"/>
      <c r="B29" s="40" t="s">
        <v>47</v>
      </c>
      <c r="C29" s="41"/>
      <c r="D29" s="41"/>
      <c r="E29" s="42"/>
      <c r="F29" s="43">
        <f>(F23+F24+F25+F26+F27+F28)-(F20+F21+F22)</f>
        <v>118100</v>
      </c>
      <c r="G29" s="43">
        <f>(G23+G24+G25+G26+G27+G28)-(G20+G21+G22)</f>
        <v>33730.469999999994</v>
      </c>
      <c r="H29" s="43">
        <f>(H23+H24+H25+H26+H27+H28)-(H20+H21+H22)</f>
        <v>50595.705</v>
      </c>
      <c r="I29" s="43">
        <f>(I23+I24+I25+I26+I27+I28)-(I20+I21+I22)</f>
        <v>-67504.29500000004</v>
      </c>
    </row>
    <row r="30" spans="1:9" ht="15.75">
      <c r="A30" s="11">
        <v>36211</v>
      </c>
      <c r="B30" s="15" t="s">
        <v>97</v>
      </c>
      <c r="C30" s="12">
        <v>4317</v>
      </c>
      <c r="D30" s="12" t="s">
        <v>7</v>
      </c>
      <c r="E30" s="22" t="s">
        <v>95</v>
      </c>
      <c r="F30" s="80">
        <v>12300</v>
      </c>
      <c r="G30" s="72">
        <v>4128.88</v>
      </c>
      <c r="H30" s="103">
        <f>G30/8*12</f>
        <v>6193.32</v>
      </c>
      <c r="I30" s="100">
        <f>H30-F30</f>
        <v>-6106.68</v>
      </c>
    </row>
    <row r="31" spans="1:9" ht="15.75">
      <c r="A31" s="11"/>
      <c r="B31" s="15"/>
      <c r="C31" s="12">
        <v>4431</v>
      </c>
      <c r="D31" s="12" t="s">
        <v>7</v>
      </c>
      <c r="E31" s="22" t="s">
        <v>71</v>
      </c>
      <c r="F31" s="80">
        <v>5100</v>
      </c>
      <c r="G31" s="72">
        <v>111.6</v>
      </c>
      <c r="H31" s="103">
        <f>G31/8*12</f>
        <v>167.39999999999998</v>
      </c>
      <c r="I31" s="100">
        <f>H31-F31</f>
        <v>-4932.6</v>
      </c>
    </row>
    <row r="32" spans="1:9" ht="16.5" thickBot="1">
      <c r="A32" s="39"/>
      <c r="B32" s="40" t="s">
        <v>47</v>
      </c>
      <c r="C32" s="41"/>
      <c r="D32" s="41"/>
      <c r="E32" s="42"/>
      <c r="F32" s="43">
        <f>SUM(F30:F31)</f>
        <v>17400</v>
      </c>
      <c r="G32" s="43">
        <f>SUM(G30:G31)</f>
        <v>4240.4800000000005</v>
      </c>
      <c r="H32" s="97">
        <f>SUM(H30:H31)</f>
        <v>6360.719999999999</v>
      </c>
      <c r="I32" s="78">
        <f>SUM(I30:I31)</f>
        <v>-11039.28</v>
      </c>
    </row>
    <row r="33" spans="1:9" ht="15.75">
      <c r="A33" s="11">
        <v>36212</v>
      </c>
      <c r="B33" s="15" t="s">
        <v>98</v>
      </c>
      <c r="C33" s="12">
        <v>4317</v>
      </c>
      <c r="D33" s="12" t="s">
        <v>7</v>
      </c>
      <c r="E33" s="22" t="s">
        <v>95</v>
      </c>
      <c r="F33" s="80">
        <v>28000</v>
      </c>
      <c r="G33" s="72">
        <v>2035.8</v>
      </c>
      <c r="H33" s="103">
        <f>G33/8*12</f>
        <v>3053.7</v>
      </c>
      <c r="I33" s="100">
        <f>H33-F33</f>
        <v>-24946.3</v>
      </c>
    </row>
    <row r="34" spans="1:9" ht="16.5" thickBot="1">
      <c r="A34" s="39"/>
      <c r="B34" s="40" t="s">
        <v>47</v>
      </c>
      <c r="C34" s="41"/>
      <c r="D34" s="41"/>
      <c r="E34" s="42"/>
      <c r="F34" s="43">
        <f>SUM(F33)</f>
        <v>28000</v>
      </c>
      <c r="G34" s="43">
        <f>SUM(G33)</f>
        <v>2035.8</v>
      </c>
      <c r="H34" s="97">
        <f>SUM(H33)</f>
        <v>3053.7</v>
      </c>
      <c r="I34" s="78">
        <f>SUM(I33)</f>
        <v>-24946.3</v>
      </c>
    </row>
    <row r="35" spans="1:9" ht="15.75">
      <c r="A35" s="11">
        <v>36220</v>
      </c>
      <c r="B35" s="15" t="s">
        <v>99</v>
      </c>
      <c r="C35" s="12">
        <v>4317</v>
      </c>
      <c r="D35" s="12" t="s">
        <v>7</v>
      </c>
      <c r="E35" s="22" t="s">
        <v>95</v>
      </c>
      <c r="F35" s="80">
        <v>24000</v>
      </c>
      <c r="G35" s="72">
        <v>13044</v>
      </c>
      <c r="H35" s="103">
        <f>G35/8*12</f>
        <v>19566</v>
      </c>
      <c r="I35" s="100">
        <f>H35-F35</f>
        <v>-4434</v>
      </c>
    </row>
    <row r="36" spans="1:9" ht="15.75">
      <c r="A36" s="8"/>
      <c r="B36" s="14"/>
      <c r="C36" s="12">
        <v>4318</v>
      </c>
      <c r="D36" s="12" t="s">
        <v>7</v>
      </c>
      <c r="E36" s="22" t="s">
        <v>96</v>
      </c>
      <c r="F36" s="80">
        <v>0</v>
      </c>
      <c r="G36" s="72">
        <v>5000</v>
      </c>
      <c r="H36" s="103">
        <f>G36/8*12</f>
        <v>7500</v>
      </c>
      <c r="I36" s="100">
        <f>H36-F36</f>
        <v>7500</v>
      </c>
    </row>
    <row r="37" spans="1:9" ht="15.75">
      <c r="A37" s="8"/>
      <c r="B37" s="14"/>
      <c r="C37" s="12">
        <v>4431</v>
      </c>
      <c r="D37" s="12" t="s">
        <v>7</v>
      </c>
      <c r="E37" s="22" t="s">
        <v>71</v>
      </c>
      <c r="F37" s="80">
        <v>0</v>
      </c>
      <c r="G37" s="72">
        <v>5782.76</v>
      </c>
      <c r="H37" s="103">
        <f>G37/8*12</f>
        <v>8674.14</v>
      </c>
      <c r="I37" s="100">
        <f>H37-F37</f>
        <v>8674.14</v>
      </c>
    </row>
    <row r="38" spans="1:9" ht="16.5" thickBot="1">
      <c r="A38" s="39"/>
      <c r="B38" s="40" t="s">
        <v>47</v>
      </c>
      <c r="C38" s="41"/>
      <c r="D38" s="41"/>
      <c r="E38" s="42"/>
      <c r="F38" s="43">
        <f>SUM(F35:F37)</f>
        <v>24000</v>
      </c>
      <c r="G38" s="43">
        <f>SUM(G35:G37)</f>
        <v>23826.760000000002</v>
      </c>
      <c r="H38" s="43">
        <f>SUM(H35:H37)</f>
        <v>35740.14</v>
      </c>
      <c r="I38" s="43">
        <f>SUM(I35:I37)</f>
        <v>11740.14</v>
      </c>
    </row>
    <row r="39" spans="1:9" ht="15.75">
      <c r="A39" s="11">
        <v>36221</v>
      </c>
      <c r="B39" s="15" t="s">
        <v>58</v>
      </c>
      <c r="C39" s="12">
        <v>3141</v>
      </c>
      <c r="D39" s="12" t="s">
        <v>6</v>
      </c>
      <c r="E39" s="22" t="s">
        <v>92</v>
      </c>
      <c r="F39" s="80">
        <v>367100</v>
      </c>
      <c r="G39" s="72">
        <v>199741.35</v>
      </c>
      <c r="H39" s="103">
        <f>G39/8*12</f>
        <v>299612.025</v>
      </c>
      <c r="I39" s="100">
        <f aca="true" t="shared" si="4" ref="I39:I48">H39-F39</f>
        <v>-67487.97499999998</v>
      </c>
    </row>
    <row r="40" spans="1:9" ht="15.75">
      <c r="A40" s="11"/>
      <c r="B40" s="15"/>
      <c r="C40" s="12">
        <v>3144</v>
      </c>
      <c r="D40" s="12" t="s">
        <v>6</v>
      </c>
      <c r="E40" s="22" t="s">
        <v>100</v>
      </c>
      <c r="F40" s="80">
        <v>300000</v>
      </c>
      <c r="G40" s="72">
        <v>26970.9</v>
      </c>
      <c r="H40" s="103">
        <f aca="true" t="shared" si="5" ref="H40:H48">G40/8*12</f>
        <v>40456.350000000006</v>
      </c>
      <c r="I40" s="100">
        <f t="shared" si="4"/>
        <v>-259543.65</v>
      </c>
    </row>
    <row r="41" spans="1:9" ht="15.75">
      <c r="A41" s="11"/>
      <c r="B41" s="15"/>
      <c r="C41" s="12">
        <v>3211</v>
      </c>
      <c r="D41" s="12" t="s">
        <v>6</v>
      </c>
      <c r="E41" s="22" t="s">
        <v>14</v>
      </c>
      <c r="F41" s="80">
        <v>0</v>
      </c>
      <c r="G41" s="72">
        <v>310.2</v>
      </c>
      <c r="H41" s="103">
        <f t="shared" si="5"/>
        <v>465.29999999999995</v>
      </c>
      <c r="I41" s="100">
        <f t="shared" si="4"/>
        <v>465.29999999999995</v>
      </c>
    </row>
    <row r="42" spans="1:9" ht="15.75">
      <c r="A42" s="11"/>
      <c r="B42" s="15"/>
      <c r="C42" s="12">
        <v>3221</v>
      </c>
      <c r="D42" s="12" t="s">
        <v>6</v>
      </c>
      <c r="E42" s="22" t="s">
        <v>14</v>
      </c>
      <c r="F42" s="80">
        <v>0</v>
      </c>
      <c r="G42" s="72">
        <v>380</v>
      </c>
      <c r="H42" s="103">
        <f t="shared" si="5"/>
        <v>570</v>
      </c>
      <c r="I42" s="100">
        <f t="shared" si="4"/>
        <v>570</v>
      </c>
    </row>
    <row r="43" spans="1:9" ht="15.75">
      <c r="A43" s="11"/>
      <c r="B43" s="15"/>
      <c r="C43" s="12">
        <v>4231</v>
      </c>
      <c r="D43" s="12" t="s">
        <v>7</v>
      </c>
      <c r="E43" s="22" t="s">
        <v>94</v>
      </c>
      <c r="F43" s="80">
        <v>0</v>
      </c>
      <c r="G43" s="72">
        <v>4150.04</v>
      </c>
      <c r="H43" s="103">
        <f t="shared" si="5"/>
        <v>6225.0599999999995</v>
      </c>
      <c r="I43" s="100">
        <f t="shared" si="4"/>
        <v>6225.0599999999995</v>
      </c>
    </row>
    <row r="44" spans="1:9" ht="15.75">
      <c r="A44" s="11"/>
      <c r="B44" s="15"/>
      <c r="C44" s="12">
        <v>4261</v>
      </c>
      <c r="D44" s="12" t="s">
        <v>7</v>
      </c>
      <c r="E44" s="22" t="s">
        <v>70</v>
      </c>
      <c r="F44" s="80">
        <v>600</v>
      </c>
      <c r="G44" s="72">
        <v>353</v>
      </c>
      <c r="H44" s="103">
        <f t="shared" si="5"/>
        <v>529.5</v>
      </c>
      <c r="I44" s="100">
        <f t="shared" si="4"/>
        <v>-70.5</v>
      </c>
    </row>
    <row r="45" spans="1:9" ht="15.75">
      <c r="A45" s="11"/>
      <c r="B45" s="15"/>
      <c r="C45" s="12">
        <v>4317</v>
      </c>
      <c r="D45" s="12" t="s">
        <v>7</v>
      </c>
      <c r="E45" s="22" t="s">
        <v>95</v>
      </c>
      <c r="F45" s="80">
        <v>0</v>
      </c>
      <c r="G45" s="72">
        <v>997.59</v>
      </c>
      <c r="H45" s="103">
        <f t="shared" si="5"/>
        <v>1496.385</v>
      </c>
      <c r="I45" s="100">
        <f t="shared" si="4"/>
        <v>1496.385</v>
      </c>
    </row>
    <row r="46" spans="1:9" ht="15.75">
      <c r="A46" s="11"/>
      <c r="B46" s="15"/>
      <c r="C46" s="12">
        <v>4318</v>
      </c>
      <c r="D46" s="12" t="s">
        <v>7</v>
      </c>
      <c r="E46" s="22" t="s">
        <v>96</v>
      </c>
      <c r="F46" s="80">
        <v>830000</v>
      </c>
      <c r="G46" s="72">
        <v>237311.93</v>
      </c>
      <c r="H46" s="103">
        <f t="shared" si="5"/>
        <v>355967.895</v>
      </c>
      <c r="I46" s="100">
        <f t="shared" si="4"/>
        <v>-474032.105</v>
      </c>
    </row>
    <row r="47" spans="1:9" ht="15.75">
      <c r="A47" s="11"/>
      <c r="B47" s="15"/>
      <c r="C47" s="12">
        <v>4331</v>
      </c>
      <c r="D47" s="12" t="s">
        <v>7</v>
      </c>
      <c r="E47" s="22" t="s">
        <v>8</v>
      </c>
      <c r="F47" s="80">
        <v>0</v>
      </c>
      <c r="G47" s="72">
        <v>102803.88</v>
      </c>
      <c r="H47" s="103">
        <f t="shared" si="5"/>
        <v>154205.82</v>
      </c>
      <c r="I47" s="100">
        <f t="shared" si="4"/>
        <v>154205.82</v>
      </c>
    </row>
    <row r="48" spans="1:9" ht="15.75">
      <c r="A48" s="11"/>
      <c r="B48" s="15"/>
      <c r="C48" s="12">
        <v>4431</v>
      </c>
      <c r="D48" s="12" t="s">
        <v>7</v>
      </c>
      <c r="E48" s="22" t="s">
        <v>71</v>
      </c>
      <c r="F48" s="80">
        <v>300</v>
      </c>
      <c r="G48" s="72">
        <v>45418.57</v>
      </c>
      <c r="H48" s="103">
        <f t="shared" si="5"/>
        <v>68127.855</v>
      </c>
      <c r="I48" s="100">
        <f t="shared" si="4"/>
        <v>67827.855</v>
      </c>
    </row>
    <row r="49" spans="1:9" ht="16.5" thickBot="1">
      <c r="A49" s="39"/>
      <c r="B49" s="40" t="s">
        <v>47</v>
      </c>
      <c r="C49" s="41"/>
      <c r="D49" s="41"/>
      <c r="E49" s="42"/>
      <c r="F49" s="43">
        <f>F48+F47+F46+F45+F44+F43-F42-F41-F40-F39</f>
        <v>163800</v>
      </c>
      <c r="G49" s="43">
        <f>G48+G47+G46+G45+G44+G43-G42-G41-G40-G39</f>
        <v>163632.55999999997</v>
      </c>
      <c r="H49" s="43">
        <f>H48+H47+H46+H45+H44+H43-H42-H41-H40-H39</f>
        <v>245448.84000000008</v>
      </c>
      <c r="I49" s="43">
        <f>I48+I47+I46+I45+I44+I43-I42-I41-I40-I39</f>
        <v>81648.84</v>
      </c>
    </row>
    <row r="50" spans="1:9" ht="15.75">
      <c r="A50" s="11">
        <v>36230</v>
      </c>
      <c r="B50" s="15" t="s">
        <v>101</v>
      </c>
      <c r="C50" s="12">
        <v>4317</v>
      </c>
      <c r="D50" s="12" t="s">
        <v>7</v>
      </c>
      <c r="E50" s="22" t="s">
        <v>95</v>
      </c>
      <c r="F50" s="80">
        <v>114400</v>
      </c>
      <c r="G50" s="72">
        <v>57625</v>
      </c>
      <c r="H50" s="103">
        <f>G50/8*12</f>
        <v>86437.5</v>
      </c>
      <c r="I50" s="100">
        <f>H50-F50</f>
        <v>-27962.5</v>
      </c>
    </row>
    <row r="51" spans="1:9" ht="16.5" thickBot="1">
      <c r="A51" s="39"/>
      <c r="B51" s="40" t="s">
        <v>47</v>
      </c>
      <c r="C51" s="41"/>
      <c r="D51" s="41"/>
      <c r="E51" s="42"/>
      <c r="F51" s="43">
        <f>SUM(F50)</f>
        <v>114400</v>
      </c>
      <c r="G51" s="43">
        <f>SUM(G50)</f>
        <v>57625</v>
      </c>
      <c r="H51" s="97">
        <f>SUM(H50)</f>
        <v>86437.5</v>
      </c>
      <c r="I51" s="78">
        <f>SUM(I50)</f>
        <v>-27962.5</v>
      </c>
    </row>
    <row r="52" spans="1:9" ht="15.75">
      <c r="A52" s="11">
        <v>36250</v>
      </c>
      <c r="B52" s="15" t="s">
        <v>59</v>
      </c>
      <c r="C52" s="12">
        <v>4431</v>
      </c>
      <c r="D52" s="12" t="s">
        <v>7</v>
      </c>
      <c r="E52" s="22" t="s">
        <v>102</v>
      </c>
      <c r="F52" s="80">
        <v>5000</v>
      </c>
      <c r="G52" s="72">
        <v>5476.1</v>
      </c>
      <c r="H52" s="103">
        <f>G52/8*12</f>
        <v>8214.150000000001</v>
      </c>
      <c r="I52" s="100">
        <f>H52-F52</f>
        <v>3214.1500000000015</v>
      </c>
    </row>
    <row r="53" spans="1:9" ht="16.5" thickBot="1">
      <c r="A53" s="39"/>
      <c r="B53" s="40" t="s">
        <v>47</v>
      </c>
      <c r="C53" s="41"/>
      <c r="D53" s="41"/>
      <c r="E53" s="42"/>
      <c r="F53" s="43">
        <f>SUM(F52)</f>
        <v>5000</v>
      </c>
      <c r="G53" s="43">
        <f>SUM(G52)</f>
        <v>5476.1</v>
      </c>
      <c r="H53" s="97">
        <f>SUM(H52)</f>
        <v>8214.150000000001</v>
      </c>
      <c r="I53" s="78">
        <f>SUM(I52)</f>
        <v>3214.1500000000015</v>
      </c>
    </row>
    <row r="54" spans="1:9" ht="15.75">
      <c r="A54" s="11">
        <v>36321</v>
      </c>
      <c r="B54" s="15" t="s">
        <v>20</v>
      </c>
      <c r="C54" s="12">
        <v>3215</v>
      </c>
      <c r="D54" s="12" t="s">
        <v>6</v>
      </c>
      <c r="E54" s="22" t="s">
        <v>110</v>
      </c>
      <c r="F54" s="80">
        <v>0</v>
      </c>
      <c r="G54" s="72">
        <v>260</v>
      </c>
      <c r="H54" s="103">
        <f>G54/8*12</f>
        <v>390</v>
      </c>
      <c r="I54" s="100">
        <f>H54-F54</f>
        <v>390</v>
      </c>
    </row>
    <row r="55" spans="1:9" ht="15.75">
      <c r="A55" s="11"/>
      <c r="B55" s="15" t="s">
        <v>21</v>
      </c>
      <c r="C55" s="12">
        <v>3481</v>
      </c>
      <c r="D55" s="12" t="s">
        <v>6</v>
      </c>
      <c r="E55" s="22" t="s">
        <v>10</v>
      </c>
      <c r="F55" s="80">
        <v>1000</v>
      </c>
      <c r="G55" s="72">
        <v>893</v>
      </c>
      <c r="H55" s="103">
        <f>G55/8*12</f>
        <v>1339.5</v>
      </c>
      <c r="I55" s="100">
        <f>H55-F55</f>
        <v>339.5</v>
      </c>
    </row>
    <row r="56" spans="1:9" ht="15.75">
      <c r="A56" s="11"/>
      <c r="B56" s="15"/>
      <c r="C56" s="12">
        <v>4261</v>
      </c>
      <c r="D56" s="12" t="s">
        <v>7</v>
      </c>
      <c r="E56" s="22" t="s">
        <v>70</v>
      </c>
      <c r="F56" s="80">
        <v>200</v>
      </c>
      <c r="G56" s="72">
        <v>278.37</v>
      </c>
      <c r="H56" s="103">
        <f>G56/8*12</f>
        <v>417.555</v>
      </c>
      <c r="I56" s="100">
        <f>H56-F56</f>
        <v>217.555</v>
      </c>
    </row>
    <row r="57" spans="1:9" ht="15.75">
      <c r="A57" s="11"/>
      <c r="B57" s="15"/>
      <c r="C57" s="12">
        <v>4331</v>
      </c>
      <c r="D57" s="12" t="s">
        <v>7</v>
      </c>
      <c r="E57" s="21" t="s">
        <v>8</v>
      </c>
      <c r="F57" s="80">
        <v>15000</v>
      </c>
      <c r="G57" s="72">
        <v>5536.02</v>
      </c>
      <c r="H57" s="103">
        <f>G57/8*12</f>
        <v>8304.03</v>
      </c>
      <c r="I57" s="100">
        <f>H57-F57</f>
        <v>-6695.969999999999</v>
      </c>
    </row>
    <row r="58" spans="1:9" ht="15.75">
      <c r="A58" s="8"/>
      <c r="B58" s="14"/>
      <c r="C58" s="9">
        <v>4431</v>
      </c>
      <c r="D58" s="9" t="s">
        <v>7</v>
      </c>
      <c r="E58" s="22" t="s">
        <v>71</v>
      </c>
      <c r="F58" s="80">
        <v>3000</v>
      </c>
      <c r="G58" s="72">
        <v>2699</v>
      </c>
      <c r="H58" s="103">
        <f>G58/8*12</f>
        <v>4048.5</v>
      </c>
      <c r="I58" s="100">
        <f>H58-F58</f>
        <v>1048.5</v>
      </c>
    </row>
    <row r="59" spans="1:9" ht="16.5" thickBot="1">
      <c r="A59" s="39"/>
      <c r="B59" s="40" t="s">
        <v>47</v>
      </c>
      <c r="C59" s="41"/>
      <c r="D59" s="41"/>
      <c r="E59" s="42"/>
      <c r="F59" s="43">
        <f>F58+F57+F56-F55-F54</f>
        <v>17200</v>
      </c>
      <c r="G59" s="43">
        <f>G58+G57+G56-G55-G54</f>
        <v>7360.390000000001</v>
      </c>
      <c r="H59" s="43">
        <f>H58+H57+H56-H55-H54</f>
        <v>11040.585000000001</v>
      </c>
      <c r="I59" s="43">
        <f>I58+I57+I56-I55-I54</f>
        <v>-6159.414999999999</v>
      </c>
    </row>
    <row r="60" spans="1:9" ht="15.75">
      <c r="A60" s="11">
        <v>36323</v>
      </c>
      <c r="B60" s="15" t="s">
        <v>22</v>
      </c>
      <c r="C60" s="12">
        <v>3221</v>
      </c>
      <c r="D60" s="12" t="s">
        <v>6</v>
      </c>
      <c r="E60" s="22" t="s">
        <v>14</v>
      </c>
      <c r="F60" s="80">
        <v>10000</v>
      </c>
      <c r="G60" s="72">
        <v>3444</v>
      </c>
      <c r="H60" s="103">
        <f>G60/8*12</f>
        <v>5166</v>
      </c>
      <c r="I60" s="100">
        <f>H60-F60</f>
        <v>-4834</v>
      </c>
    </row>
    <row r="61" spans="1:9" ht="15.75">
      <c r="A61" s="8"/>
      <c r="B61" s="14" t="s">
        <v>23</v>
      </c>
      <c r="C61" s="9">
        <v>3223</v>
      </c>
      <c r="D61" s="9" t="s">
        <v>6</v>
      </c>
      <c r="E61" s="21" t="s">
        <v>15</v>
      </c>
      <c r="F61" s="80">
        <v>1500</v>
      </c>
      <c r="G61" s="72">
        <v>434</v>
      </c>
      <c r="H61" s="103">
        <f>G61/8*12</f>
        <v>651</v>
      </c>
      <c r="I61" s="100">
        <f>H61-F61</f>
        <v>-849</v>
      </c>
    </row>
    <row r="62" spans="1:9" ht="15.75">
      <c r="A62" s="8"/>
      <c r="B62" s="14" t="s">
        <v>24</v>
      </c>
      <c r="C62" s="12">
        <v>4261</v>
      </c>
      <c r="D62" s="12" t="s">
        <v>7</v>
      </c>
      <c r="E62" s="22" t="s">
        <v>70</v>
      </c>
      <c r="F62" s="80">
        <v>100</v>
      </c>
      <c r="G62" s="72">
        <v>0</v>
      </c>
      <c r="H62" s="103">
        <f>G62/8*12</f>
        <v>0</v>
      </c>
      <c r="I62" s="100">
        <f>H62-F62</f>
        <v>-100</v>
      </c>
    </row>
    <row r="63" spans="1:9" ht="15.75">
      <c r="A63" s="8"/>
      <c r="B63" s="14"/>
      <c r="C63" s="9">
        <v>4332</v>
      </c>
      <c r="D63" s="9" t="s">
        <v>7</v>
      </c>
      <c r="E63" s="21" t="s">
        <v>9</v>
      </c>
      <c r="F63" s="80">
        <v>50000</v>
      </c>
      <c r="G63" s="72">
        <v>171379.44</v>
      </c>
      <c r="H63" s="106">
        <v>270000</v>
      </c>
      <c r="I63" s="100">
        <f>H63-F63</f>
        <v>220000</v>
      </c>
    </row>
    <row r="64" spans="1:9" ht="15.75">
      <c r="A64" s="8"/>
      <c r="B64" s="14"/>
      <c r="C64" s="9">
        <v>4431</v>
      </c>
      <c r="D64" s="9" t="s">
        <v>7</v>
      </c>
      <c r="E64" s="22" t="s">
        <v>71</v>
      </c>
      <c r="F64" s="80">
        <v>400</v>
      </c>
      <c r="G64" s="72">
        <v>170.51</v>
      </c>
      <c r="H64" s="103">
        <f>G64/8*12</f>
        <v>255.765</v>
      </c>
      <c r="I64" s="100">
        <f>H64-F64</f>
        <v>-144.235</v>
      </c>
    </row>
    <row r="65" spans="1:9" ht="16.5" thickBot="1">
      <c r="A65" s="39"/>
      <c r="B65" s="40" t="s">
        <v>47</v>
      </c>
      <c r="C65" s="41"/>
      <c r="D65" s="41"/>
      <c r="E65" s="42"/>
      <c r="F65" s="43">
        <f>(F62+F63+F64)-(F60+F61)</f>
        <v>39000</v>
      </c>
      <c r="G65" s="43">
        <f>(G62+G63+G64)-(G60+G61)</f>
        <v>167671.95</v>
      </c>
      <c r="H65" s="97">
        <f>(H62+H63+H64)-(H60+H61)</f>
        <v>264438.765</v>
      </c>
      <c r="I65" s="78">
        <f>(I62+I63+I64)-(I60+I61)</f>
        <v>225438.765</v>
      </c>
    </row>
    <row r="66" spans="1:9" ht="15.75">
      <c r="A66" s="45">
        <v>36325</v>
      </c>
      <c r="B66" s="46" t="s">
        <v>25</v>
      </c>
      <c r="C66" s="47"/>
      <c r="D66" s="47"/>
      <c r="E66" s="48" t="s">
        <v>49</v>
      </c>
      <c r="F66" s="80">
        <v>0</v>
      </c>
      <c r="G66" s="72">
        <v>0</v>
      </c>
      <c r="H66" s="103">
        <f>G66/8*12</f>
        <v>0</v>
      </c>
      <c r="I66" s="100">
        <f>H66-F66</f>
        <v>0</v>
      </c>
    </row>
    <row r="67" spans="1:9" ht="16.5" thickBot="1">
      <c r="A67" s="39"/>
      <c r="B67" s="40" t="s">
        <v>47</v>
      </c>
      <c r="C67" s="41"/>
      <c r="D67" s="41"/>
      <c r="E67" s="42"/>
      <c r="F67" s="43">
        <f>SUM(F66)</f>
        <v>0</v>
      </c>
      <c r="G67" s="43">
        <f>SUM(G66)</f>
        <v>0</v>
      </c>
      <c r="H67" s="97">
        <f>SUM(H66)</f>
        <v>0</v>
      </c>
      <c r="I67" s="78">
        <f>SUM(I66)</f>
        <v>0</v>
      </c>
    </row>
    <row r="68" spans="1:12" ht="15.75">
      <c r="A68" s="45">
        <v>36331</v>
      </c>
      <c r="B68" s="46" t="s">
        <v>26</v>
      </c>
      <c r="C68" s="47">
        <v>4261</v>
      </c>
      <c r="D68" s="47" t="s">
        <v>7</v>
      </c>
      <c r="E68" s="22" t="s">
        <v>70</v>
      </c>
      <c r="F68" s="79">
        <v>500</v>
      </c>
      <c r="G68" s="72">
        <v>558.4</v>
      </c>
      <c r="H68" s="103">
        <f>G68/8*12</f>
        <v>837.5999999999999</v>
      </c>
      <c r="I68" s="100">
        <f>H68-F68</f>
        <v>337.5999999999999</v>
      </c>
      <c r="J68" s="64"/>
      <c r="K68" s="64"/>
      <c r="L68" s="64"/>
    </row>
    <row r="69" spans="1:12" ht="15.75">
      <c r="A69" s="61"/>
      <c r="B69" s="62"/>
      <c r="C69" s="65">
        <v>4331</v>
      </c>
      <c r="D69" s="65" t="s">
        <v>7</v>
      </c>
      <c r="E69" s="22" t="s">
        <v>8</v>
      </c>
      <c r="F69" s="79">
        <v>30000</v>
      </c>
      <c r="G69" s="72">
        <v>13414.51</v>
      </c>
      <c r="H69" s="103">
        <f>G69/8*12</f>
        <v>20121.765</v>
      </c>
      <c r="I69" s="100">
        <f>H69-F69</f>
        <v>-9878.235</v>
      </c>
      <c r="J69" s="64"/>
      <c r="K69" s="64"/>
      <c r="L69" s="64"/>
    </row>
    <row r="70" spans="1:9" ht="15.75">
      <c r="A70" s="11"/>
      <c r="B70" s="15"/>
      <c r="C70" s="12">
        <v>4431</v>
      </c>
      <c r="D70" s="12" t="s">
        <v>7</v>
      </c>
      <c r="E70" s="22" t="s">
        <v>71</v>
      </c>
      <c r="F70" s="80">
        <v>5000</v>
      </c>
      <c r="G70" s="72">
        <v>3202.22</v>
      </c>
      <c r="H70" s="103">
        <f>G70/8*12</f>
        <v>4803.33</v>
      </c>
      <c r="I70" s="100">
        <f>H70-F70</f>
        <v>-196.67000000000007</v>
      </c>
    </row>
    <row r="71" spans="1:9" ht="16.5" thickBot="1">
      <c r="A71" s="39"/>
      <c r="B71" s="40" t="s">
        <v>47</v>
      </c>
      <c r="C71" s="41"/>
      <c r="D71" s="41"/>
      <c r="E71" s="42"/>
      <c r="F71" s="43">
        <f>SUM(F68:F70)</f>
        <v>35500</v>
      </c>
      <c r="G71" s="43">
        <f>SUM(G68:G70)</f>
        <v>17175.13</v>
      </c>
      <c r="H71" s="97">
        <f>SUM(H68:H70)</f>
        <v>25762.695</v>
      </c>
      <c r="I71" s="78">
        <f>SUM(I68:I70)</f>
        <v>-9737.305</v>
      </c>
    </row>
    <row r="72" spans="1:9" s="64" customFormat="1" ht="15.75">
      <c r="A72" s="45">
        <v>36333</v>
      </c>
      <c r="B72" s="46" t="s">
        <v>27</v>
      </c>
      <c r="C72" s="47">
        <v>4261</v>
      </c>
      <c r="D72" s="47" t="s">
        <v>7</v>
      </c>
      <c r="E72" s="22" t="s">
        <v>70</v>
      </c>
      <c r="F72" s="79">
        <v>100</v>
      </c>
      <c r="G72" s="72">
        <v>0</v>
      </c>
      <c r="H72" s="103">
        <f>G72/8*12</f>
        <v>0</v>
      </c>
      <c r="I72" s="100">
        <f>H72-F72</f>
        <v>-100</v>
      </c>
    </row>
    <row r="73" spans="1:9" s="64" customFormat="1" ht="15.75">
      <c r="A73" s="61"/>
      <c r="B73" s="62"/>
      <c r="C73" s="65">
        <v>4331</v>
      </c>
      <c r="D73" s="65" t="s">
        <v>7</v>
      </c>
      <c r="E73" s="22" t="s">
        <v>8</v>
      </c>
      <c r="F73" s="79">
        <v>60000</v>
      </c>
      <c r="G73" s="72">
        <v>50000</v>
      </c>
      <c r="H73" s="106">
        <v>50000</v>
      </c>
      <c r="I73" s="100">
        <f>H73-F73</f>
        <v>-10000</v>
      </c>
    </row>
    <row r="74" spans="1:9" ht="15.75">
      <c r="A74" s="11"/>
      <c r="B74" s="15"/>
      <c r="C74" s="12">
        <v>4431</v>
      </c>
      <c r="D74" s="12" t="s">
        <v>7</v>
      </c>
      <c r="E74" s="22" t="s">
        <v>71</v>
      </c>
      <c r="F74" s="80">
        <v>600</v>
      </c>
      <c r="G74" s="72">
        <v>45.6</v>
      </c>
      <c r="H74" s="103">
        <f>G74/8*12</f>
        <v>68.4</v>
      </c>
      <c r="I74" s="100">
        <f>H74-F74</f>
        <v>-531.6</v>
      </c>
    </row>
    <row r="75" spans="1:9" ht="16.5" thickBot="1">
      <c r="A75" s="39"/>
      <c r="B75" s="40" t="s">
        <v>47</v>
      </c>
      <c r="C75" s="41"/>
      <c r="D75" s="41"/>
      <c r="E75" s="42"/>
      <c r="F75" s="43">
        <f>SUM(F72:F74)</f>
        <v>60700</v>
      </c>
      <c r="G75" s="43">
        <f>SUM(G72:G74)</f>
        <v>50045.6</v>
      </c>
      <c r="H75" s="97">
        <f>SUM(H72:H74)</f>
        <v>50068.4</v>
      </c>
      <c r="I75" s="78">
        <f>SUM(I72:I74)</f>
        <v>-10631.6</v>
      </c>
    </row>
    <row r="76" spans="1:9" ht="15.75">
      <c r="A76" s="52">
        <v>36334</v>
      </c>
      <c r="B76" s="53" t="s">
        <v>28</v>
      </c>
      <c r="C76" s="47">
        <v>3215</v>
      </c>
      <c r="D76" s="47" t="s">
        <v>6</v>
      </c>
      <c r="E76" s="22" t="s">
        <v>110</v>
      </c>
      <c r="F76" s="80">
        <v>3000</v>
      </c>
      <c r="G76" s="72">
        <v>2642</v>
      </c>
      <c r="H76" s="103">
        <f>G76/8*12</f>
        <v>3963</v>
      </c>
      <c r="I76" s="100">
        <f>H76-F76</f>
        <v>963</v>
      </c>
    </row>
    <row r="77" spans="1:9" ht="15.75">
      <c r="A77" s="11"/>
      <c r="B77" s="15"/>
      <c r="C77" s="65">
        <v>4261</v>
      </c>
      <c r="D77" s="65" t="s">
        <v>7</v>
      </c>
      <c r="E77" s="22" t="s">
        <v>70</v>
      </c>
      <c r="F77" s="80">
        <v>400</v>
      </c>
      <c r="G77" s="72">
        <v>0</v>
      </c>
      <c r="H77" s="103">
        <f>G77/8*12</f>
        <v>0</v>
      </c>
      <c r="I77" s="100">
        <f>H77-F77</f>
        <v>-400</v>
      </c>
    </row>
    <row r="78" spans="1:9" ht="15.75">
      <c r="A78" s="8"/>
      <c r="B78" s="14"/>
      <c r="C78" s="65">
        <v>4331</v>
      </c>
      <c r="D78" s="65" t="s">
        <v>7</v>
      </c>
      <c r="E78" s="22" t="s">
        <v>8</v>
      </c>
      <c r="F78" s="79">
        <v>380000</v>
      </c>
      <c r="G78" s="72">
        <v>197531.68</v>
      </c>
      <c r="H78" s="106">
        <v>320000</v>
      </c>
      <c r="I78" s="100">
        <f>H78-F78</f>
        <v>-60000</v>
      </c>
    </row>
    <row r="79" spans="1:9" ht="15.75">
      <c r="A79" s="8"/>
      <c r="B79" s="14"/>
      <c r="C79" s="12">
        <v>4431</v>
      </c>
      <c r="D79" s="12" t="s">
        <v>7</v>
      </c>
      <c r="E79" s="22" t="s">
        <v>71</v>
      </c>
      <c r="F79" s="79">
        <v>1000</v>
      </c>
      <c r="G79" s="72">
        <v>550.8</v>
      </c>
      <c r="H79" s="103">
        <f>G79/8*12</f>
        <v>826.1999999999999</v>
      </c>
      <c r="I79" s="100">
        <f>H79-F79</f>
        <v>-173.80000000000007</v>
      </c>
    </row>
    <row r="80" spans="1:9" ht="16.5" thickBot="1">
      <c r="A80" s="39"/>
      <c r="B80" s="40" t="s">
        <v>47</v>
      </c>
      <c r="C80" s="41"/>
      <c r="D80" s="41"/>
      <c r="E80" s="42"/>
      <c r="F80" s="43">
        <f>F79+F78+F77-F76</f>
        <v>378400</v>
      </c>
      <c r="G80" s="43">
        <f>G79+G78+G77-G76</f>
        <v>195440.47999999998</v>
      </c>
      <c r="H80" s="97">
        <f>H79+H78+H77-H76</f>
        <v>316863.2</v>
      </c>
      <c r="I80" s="78">
        <f>I79+I78+I77-I76</f>
        <v>-61536.8</v>
      </c>
    </row>
    <row r="81" spans="1:9" ht="15.75">
      <c r="A81" s="52">
        <v>36335</v>
      </c>
      <c r="B81" s="53" t="s">
        <v>29</v>
      </c>
      <c r="C81" s="47">
        <v>3215</v>
      </c>
      <c r="D81" s="47" t="s">
        <v>6</v>
      </c>
      <c r="E81" s="22" t="s">
        <v>110</v>
      </c>
      <c r="F81" s="80">
        <v>10000</v>
      </c>
      <c r="G81" s="72">
        <v>6853.66</v>
      </c>
      <c r="H81" s="103">
        <f>G81/8*12</f>
        <v>10280.49</v>
      </c>
      <c r="I81" s="100">
        <f>H81-F81</f>
        <v>280.4899999999998</v>
      </c>
    </row>
    <row r="82" spans="1:9" ht="15.75">
      <c r="A82" s="11"/>
      <c r="B82" s="15"/>
      <c r="C82" s="65">
        <v>4261</v>
      </c>
      <c r="D82" s="65" t="s">
        <v>7</v>
      </c>
      <c r="E82" s="22" t="s">
        <v>70</v>
      </c>
      <c r="F82" s="80">
        <v>4000</v>
      </c>
      <c r="G82" s="72">
        <v>2772.4</v>
      </c>
      <c r="H82" s="103">
        <f>G82/8*12</f>
        <v>4158.6</v>
      </c>
      <c r="I82" s="100">
        <f>H82-F82</f>
        <v>158.60000000000036</v>
      </c>
    </row>
    <row r="83" spans="1:9" ht="15.75">
      <c r="A83" s="11"/>
      <c r="B83" s="15"/>
      <c r="C83" s="65">
        <v>4331</v>
      </c>
      <c r="D83" s="65" t="s">
        <v>7</v>
      </c>
      <c r="E83" s="22" t="s">
        <v>8</v>
      </c>
      <c r="F83" s="79">
        <v>1100000</v>
      </c>
      <c r="G83" s="72">
        <v>716023.02</v>
      </c>
      <c r="H83" s="106">
        <v>1200000</v>
      </c>
      <c r="I83" s="100">
        <f>H83-F83</f>
        <v>100000</v>
      </c>
    </row>
    <row r="84" spans="1:9" ht="15.75">
      <c r="A84" s="11"/>
      <c r="B84" s="15"/>
      <c r="C84" s="65">
        <v>4332</v>
      </c>
      <c r="D84" s="65" t="s">
        <v>7</v>
      </c>
      <c r="E84" s="22" t="s">
        <v>9</v>
      </c>
      <c r="F84" s="79">
        <v>0</v>
      </c>
      <c r="G84" s="72">
        <v>0</v>
      </c>
      <c r="H84" s="103">
        <f>G84/8*12</f>
        <v>0</v>
      </c>
      <c r="I84" s="100">
        <f>H84-F84</f>
        <v>0</v>
      </c>
    </row>
    <row r="85" spans="1:9" ht="15.75">
      <c r="A85" s="8"/>
      <c r="B85" s="14"/>
      <c r="C85" s="12">
        <v>4431</v>
      </c>
      <c r="D85" s="12" t="s">
        <v>7</v>
      </c>
      <c r="E85" s="22" t="s">
        <v>71</v>
      </c>
      <c r="F85" s="79">
        <v>8000</v>
      </c>
      <c r="G85" s="72">
        <v>3979.2</v>
      </c>
      <c r="H85" s="103">
        <f>G85/8*12</f>
        <v>5968.799999999999</v>
      </c>
      <c r="I85" s="100">
        <f>H85-F85</f>
        <v>-2031.2000000000007</v>
      </c>
    </row>
    <row r="86" spans="1:9" ht="16.5" thickBot="1">
      <c r="A86" s="39"/>
      <c r="B86" s="40" t="s">
        <v>47</v>
      </c>
      <c r="C86" s="41"/>
      <c r="D86" s="41"/>
      <c r="E86" s="42"/>
      <c r="F86" s="43">
        <f>F85+F84+F83+F82-F81</f>
        <v>1102000</v>
      </c>
      <c r="G86" s="43">
        <f>G85+G84+G83+G82-G81</f>
        <v>715920.96</v>
      </c>
      <c r="H86" s="97">
        <f>H85+H84+H83+H82-H81</f>
        <v>1199846.9100000001</v>
      </c>
      <c r="I86" s="78">
        <f>I85+I84+I83+I82-I81</f>
        <v>97846.91</v>
      </c>
    </row>
    <row r="87" spans="1:9" ht="15.75">
      <c r="A87" s="11">
        <v>36336</v>
      </c>
      <c r="B87" s="15" t="s">
        <v>30</v>
      </c>
      <c r="C87" s="12">
        <v>3221</v>
      </c>
      <c r="D87" s="12" t="s">
        <v>6</v>
      </c>
      <c r="E87" s="22" t="s">
        <v>14</v>
      </c>
      <c r="F87" s="80">
        <v>5000</v>
      </c>
      <c r="G87" s="72">
        <v>2424.18</v>
      </c>
      <c r="H87" s="103">
        <f>G87/8*12</f>
        <v>3636.2699999999995</v>
      </c>
      <c r="I87" s="100">
        <f>H87-F87</f>
        <v>-1363.7300000000005</v>
      </c>
    </row>
    <row r="88" spans="1:9" ht="15.75">
      <c r="A88" s="11"/>
      <c r="B88" s="15"/>
      <c r="C88" s="12">
        <v>3225</v>
      </c>
      <c r="D88" s="12" t="s">
        <v>6</v>
      </c>
      <c r="E88" s="22" t="s">
        <v>111</v>
      </c>
      <c r="F88" s="80">
        <v>5000</v>
      </c>
      <c r="G88" s="72">
        <v>31492.69</v>
      </c>
      <c r="H88" s="103">
        <f aca="true" t="shared" si="6" ref="H88:H93">G88/8*12</f>
        <v>47239.034999999996</v>
      </c>
      <c r="I88" s="100">
        <f aca="true" t="shared" si="7" ref="I88:I93">H88-F88</f>
        <v>42239.034999999996</v>
      </c>
    </row>
    <row r="89" spans="1:9" ht="15.75">
      <c r="A89" s="11"/>
      <c r="B89" s="15"/>
      <c r="C89" s="12">
        <v>4261</v>
      </c>
      <c r="D89" s="12" t="s">
        <v>7</v>
      </c>
      <c r="E89" s="22" t="s">
        <v>70</v>
      </c>
      <c r="F89" s="80">
        <v>300</v>
      </c>
      <c r="G89" s="72">
        <v>0</v>
      </c>
      <c r="H89" s="103">
        <f t="shared" si="6"/>
        <v>0</v>
      </c>
      <c r="I89" s="100">
        <f t="shared" si="7"/>
        <v>-300</v>
      </c>
    </row>
    <row r="90" spans="1:9" ht="15.75">
      <c r="A90" s="11"/>
      <c r="B90" s="15"/>
      <c r="C90" s="12">
        <v>4331</v>
      </c>
      <c r="D90" s="12" t="s">
        <v>7</v>
      </c>
      <c r="E90" s="22" t="s">
        <v>8</v>
      </c>
      <c r="F90" s="80">
        <v>0</v>
      </c>
      <c r="G90" s="72">
        <v>412.51</v>
      </c>
      <c r="H90" s="103">
        <f t="shared" si="6"/>
        <v>618.765</v>
      </c>
      <c r="I90" s="100">
        <f t="shared" si="7"/>
        <v>618.765</v>
      </c>
    </row>
    <row r="91" spans="1:9" ht="15.75">
      <c r="A91" s="8"/>
      <c r="B91" s="14"/>
      <c r="C91" s="9">
        <v>4332</v>
      </c>
      <c r="D91" s="9" t="s">
        <v>7</v>
      </c>
      <c r="E91" s="21" t="s">
        <v>9</v>
      </c>
      <c r="F91" s="80">
        <v>1000000</v>
      </c>
      <c r="G91" s="72">
        <v>963747.09</v>
      </c>
      <c r="H91" s="106">
        <v>1500000</v>
      </c>
      <c r="I91" s="100">
        <f t="shared" si="7"/>
        <v>500000</v>
      </c>
    </row>
    <row r="92" spans="1:9" ht="15.75">
      <c r="A92" s="8"/>
      <c r="B92" s="14"/>
      <c r="C92" s="9">
        <v>4431</v>
      </c>
      <c r="D92" s="9" t="s">
        <v>7</v>
      </c>
      <c r="E92" s="22" t="s">
        <v>71</v>
      </c>
      <c r="F92" s="79">
        <v>1800</v>
      </c>
      <c r="G92" s="72">
        <v>624.07</v>
      </c>
      <c r="H92" s="103">
        <f t="shared" si="6"/>
        <v>936.105</v>
      </c>
      <c r="I92" s="100">
        <f t="shared" si="7"/>
        <v>-863.895</v>
      </c>
    </row>
    <row r="93" spans="1:9" ht="15.75">
      <c r="A93" s="8"/>
      <c r="B93" s="14"/>
      <c r="C93" s="9">
        <v>4452</v>
      </c>
      <c r="D93" s="9" t="s">
        <v>7</v>
      </c>
      <c r="E93" s="22" t="s">
        <v>16</v>
      </c>
      <c r="F93" s="79">
        <v>0</v>
      </c>
      <c r="G93" s="72">
        <v>2382.27</v>
      </c>
      <c r="H93" s="103">
        <f t="shared" si="6"/>
        <v>3573.4049999999997</v>
      </c>
      <c r="I93" s="100">
        <f t="shared" si="7"/>
        <v>3573.4049999999997</v>
      </c>
    </row>
    <row r="94" spans="1:9" ht="16.5" thickBot="1">
      <c r="A94" s="39"/>
      <c r="B94" s="40" t="s">
        <v>47</v>
      </c>
      <c r="C94" s="41"/>
      <c r="D94" s="41"/>
      <c r="E94" s="42"/>
      <c r="F94" s="43">
        <f>(F89+F90+F91+F92+F93)-(F87+F88)</f>
        <v>992100</v>
      </c>
      <c r="G94" s="43">
        <f>(G89+G90+G91+G92+G93)-(G87+G88)</f>
        <v>933249.07</v>
      </c>
      <c r="H94" s="97">
        <f>(H89+H90+H91+H92+H93)-(H87+H88)</f>
        <v>1454252.97</v>
      </c>
      <c r="I94" s="78">
        <f>(I89+I90+I91+I92+I93)-(I87+I88)</f>
        <v>462152.97000000003</v>
      </c>
    </row>
    <row r="95" spans="1:9" ht="15.75">
      <c r="A95" s="11">
        <v>36338</v>
      </c>
      <c r="B95" s="15" t="s">
        <v>31</v>
      </c>
      <c r="C95" s="12">
        <v>3221</v>
      </c>
      <c r="D95" s="12" t="s">
        <v>6</v>
      </c>
      <c r="E95" s="22" t="s">
        <v>14</v>
      </c>
      <c r="F95" s="80">
        <v>170000</v>
      </c>
      <c r="G95" s="72">
        <v>146119.05</v>
      </c>
      <c r="H95" s="103">
        <f>G95/8*12</f>
        <v>219178.57499999998</v>
      </c>
      <c r="I95" s="100">
        <f>H95-F95</f>
        <v>49178.57499999998</v>
      </c>
    </row>
    <row r="96" spans="1:9" ht="15.75">
      <c r="A96" s="8"/>
      <c r="B96" s="14"/>
      <c r="C96" s="9">
        <v>3223</v>
      </c>
      <c r="D96" s="9" t="s">
        <v>6</v>
      </c>
      <c r="E96" s="21" t="s">
        <v>15</v>
      </c>
      <c r="F96" s="80">
        <v>70000</v>
      </c>
      <c r="G96" s="72">
        <v>33393.68</v>
      </c>
      <c r="H96" s="103">
        <f aca="true" t="shared" si="8" ref="H96:H104">G96/8*12</f>
        <v>50090.520000000004</v>
      </c>
      <c r="I96" s="100">
        <f aca="true" t="shared" si="9" ref="I96:I104">H96-F96</f>
        <v>-19909.479999999996</v>
      </c>
    </row>
    <row r="97" spans="1:9" ht="15.75">
      <c r="A97" s="8"/>
      <c r="B97" s="14"/>
      <c r="C97" s="9">
        <v>3225</v>
      </c>
      <c r="D97" s="9" t="s">
        <v>6</v>
      </c>
      <c r="E97" s="22" t="s">
        <v>111</v>
      </c>
      <c r="F97" s="80">
        <v>30000</v>
      </c>
      <c r="G97" s="72">
        <v>11449.7</v>
      </c>
      <c r="H97" s="103">
        <f t="shared" si="8"/>
        <v>17174.550000000003</v>
      </c>
      <c r="I97" s="100">
        <f t="shared" si="9"/>
        <v>-12825.449999999997</v>
      </c>
    </row>
    <row r="98" spans="1:9" ht="15.75">
      <c r="A98" s="8"/>
      <c r="B98" s="14"/>
      <c r="C98" s="9">
        <v>3481</v>
      </c>
      <c r="D98" s="9" t="s">
        <v>6</v>
      </c>
      <c r="E98" s="21" t="s">
        <v>10</v>
      </c>
      <c r="F98" s="80">
        <v>0</v>
      </c>
      <c r="G98" s="72">
        <v>0</v>
      </c>
      <c r="H98" s="103">
        <f t="shared" si="8"/>
        <v>0</v>
      </c>
      <c r="I98" s="100">
        <f t="shared" si="9"/>
        <v>0</v>
      </c>
    </row>
    <row r="99" spans="1:9" ht="15.75">
      <c r="A99" s="8"/>
      <c r="B99" s="14" t="s">
        <v>46</v>
      </c>
      <c r="C99" s="9">
        <v>3482</v>
      </c>
      <c r="D99" s="9" t="s">
        <v>6</v>
      </c>
      <c r="E99" s="21" t="s">
        <v>11</v>
      </c>
      <c r="F99" s="80">
        <v>150000</v>
      </c>
      <c r="G99" s="72">
        <v>94269.06</v>
      </c>
      <c r="H99" s="103">
        <f t="shared" si="8"/>
        <v>141403.59</v>
      </c>
      <c r="I99" s="100">
        <f t="shared" si="9"/>
        <v>-8596.410000000003</v>
      </c>
    </row>
    <row r="100" spans="1:9" ht="15.75">
      <c r="A100" s="8"/>
      <c r="B100" s="14"/>
      <c r="C100" s="12">
        <v>4261</v>
      </c>
      <c r="D100" s="12" t="s">
        <v>7</v>
      </c>
      <c r="E100" s="22" t="s">
        <v>70</v>
      </c>
      <c r="F100" s="80">
        <v>400</v>
      </c>
      <c r="G100" s="72">
        <v>514.74</v>
      </c>
      <c r="H100" s="103">
        <f t="shared" si="8"/>
        <v>772.11</v>
      </c>
      <c r="I100" s="100">
        <f t="shared" si="9"/>
        <v>372.11</v>
      </c>
    </row>
    <row r="101" spans="1:9" ht="15.75">
      <c r="A101" s="8"/>
      <c r="B101" s="14"/>
      <c r="C101" s="12">
        <v>4331</v>
      </c>
      <c r="D101" s="12" t="s">
        <v>7</v>
      </c>
      <c r="E101" s="22" t="s">
        <v>8</v>
      </c>
      <c r="F101" s="80">
        <v>0</v>
      </c>
      <c r="G101" s="72">
        <v>1635.63</v>
      </c>
      <c r="H101" s="103">
        <f t="shared" si="8"/>
        <v>2453.445</v>
      </c>
      <c r="I101" s="100">
        <f t="shared" si="9"/>
        <v>2453.445</v>
      </c>
    </row>
    <row r="102" spans="1:9" ht="15.75">
      <c r="A102" s="8"/>
      <c r="B102" s="14"/>
      <c r="C102" s="9">
        <v>4332</v>
      </c>
      <c r="D102" s="9" t="s">
        <v>7</v>
      </c>
      <c r="E102" s="21" t="s">
        <v>9</v>
      </c>
      <c r="F102" s="80">
        <v>4500000</v>
      </c>
      <c r="G102" s="72">
        <v>3051899.53</v>
      </c>
      <c r="H102" s="106">
        <v>4600000</v>
      </c>
      <c r="I102" s="100">
        <f t="shared" si="9"/>
        <v>100000</v>
      </c>
    </row>
    <row r="103" spans="1:9" ht="15.75">
      <c r="A103" s="8"/>
      <c r="B103" s="14"/>
      <c r="C103" s="9">
        <v>4431</v>
      </c>
      <c r="D103" s="9" t="s">
        <v>7</v>
      </c>
      <c r="E103" s="22" t="s">
        <v>71</v>
      </c>
      <c r="F103" s="80">
        <v>6000</v>
      </c>
      <c r="G103" s="72">
        <v>2856.92</v>
      </c>
      <c r="H103" s="103">
        <f t="shared" si="8"/>
        <v>4285.38</v>
      </c>
      <c r="I103" s="100">
        <f t="shared" si="9"/>
        <v>-1714.62</v>
      </c>
    </row>
    <row r="104" spans="1:9" ht="15.75">
      <c r="A104" s="8"/>
      <c r="B104" s="14"/>
      <c r="C104" s="9">
        <v>4452</v>
      </c>
      <c r="D104" s="9" t="s">
        <v>7</v>
      </c>
      <c r="E104" s="21" t="s">
        <v>16</v>
      </c>
      <c r="F104" s="80">
        <v>200000</v>
      </c>
      <c r="G104" s="72">
        <v>0</v>
      </c>
      <c r="H104" s="103">
        <f t="shared" si="8"/>
        <v>0</v>
      </c>
      <c r="I104" s="100">
        <f t="shared" si="9"/>
        <v>-200000</v>
      </c>
    </row>
    <row r="105" spans="1:9" ht="16.5" thickBot="1">
      <c r="A105" s="39"/>
      <c r="B105" s="40" t="s">
        <v>47</v>
      </c>
      <c r="C105" s="41"/>
      <c r="D105" s="41"/>
      <c r="E105" s="42"/>
      <c r="F105" s="43">
        <f>(F100+F101+F102+F103+F104)-(F95+F96+F97+F98+F99)</f>
        <v>4286400</v>
      </c>
      <c r="G105" s="43">
        <f>(G100+G101+G102+G103+G104)-(G95+G96+G97+G98+G99)</f>
        <v>2771675.33</v>
      </c>
      <c r="H105" s="97">
        <f>(H100+H101+H102+H103+H104)-(H95+H96+H97+H98+H99)</f>
        <v>4179663.6999999997</v>
      </c>
      <c r="I105" s="78">
        <f>(I100+I101+I102+I103+I104)-(I95+I96+I97+I98+I99)</f>
        <v>-106736.29999999999</v>
      </c>
    </row>
    <row r="106" spans="1:9" ht="15.75">
      <c r="A106" s="45">
        <v>36339</v>
      </c>
      <c r="B106" s="46" t="s">
        <v>32</v>
      </c>
      <c r="C106" s="47">
        <v>4261</v>
      </c>
      <c r="D106" s="12" t="s">
        <v>7</v>
      </c>
      <c r="E106" s="22" t="s">
        <v>70</v>
      </c>
      <c r="F106" s="80">
        <v>100</v>
      </c>
      <c r="G106" s="72">
        <v>0</v>
      </c>
      <c r="H106" s="103">
        <f>G106/8*12</f>
        <v>0</v>
      </c>
      <c r="I106" s="100">
        <f>H106-F106</f>
        <v>-100</v>
      </c>
    </row>
    <row r="107" spans="1:9" ht="15.75">
      <c r="A107" s="67"/>
      <c r="B107" s="68"/>
      <c r="C107" s="69">
        <v>4431</v>
      </c>
      <c r="D107" s="9" t="s">
        <v>7</v>
      </c>
      <c r="E107" s="22" t="s">
        <v>71</v>
      </c>
      <c r="F107" s="79">
        <v>400</v>
      </c>
      <c r="G107" s="72">
        <v>51.6</v>
      </c>
      <c r="H107" s="103">
        <f>G107/8*12</f>
        <v>77.4</v>
      </c>
      <c r="I107" s="100">
        <f>H107-F107</f>
        <v>-322.6</v>
      </c>
    </row>
    <row r="108" spans="1:9" ht="16.5" thickBot="1">
      <c r="A108" s="39"/>
      <c r="B108" s="40" t="s">
        <v>47</v>
      </c>
      <c r="C108" s="41"/>
      <c r="D108" s="41"/>
      <c r="E108" s="42"/>
      <c r="F108" s="43">
        <f>SUM(F106:F107)</f>
        <v>500</v>
      </c>
      <c r="G108" s="43">
        <f>SUM(G106:G107)</f>
        <v>51.6</v>
      </c>
      <c r="H108" s="97">
        <f>SUM(H106:H107)</f>
        <v>77.4</v>
      </c>
      <c r="I108" s="78">
        <f>SUM(I106:I107)</f>
        <v>-422.6</v>
      </c>
    </row>
    <row r="109" spans="1:9" ht="15.75">
      <c r="A109" s="11">
        <v>36341</v>
      </c>
      <c r="B109" s="15" t="s">
        <v>33</v>
      </c>
      <c r="C109" s="12">
        <v>3211</v>
      </c>
      <c r="D109" s="12" t="s">
        <v>6</v>
      </c>
      <c r="E109" s="22" t="s">
        <v>12</v>
      </c>
      <c r="F109" s="80">
        <v>15000</v>
      </c>
      <c r="G109" s="72">
        <v>10753.28</v>
      </c>
      <c r="H109" s="103">
        <f>G109/8*12</f>
        <v>16129.920000000002</v>
      </c>
      <c r="I109" s="100">
        <f>H109-F109</f>
        <v>1129.920000000002</v>
      </c>
    </row>
    <row r="110" spans="1:9" ht="15.75">
      <c r="A110" s="8"/>
      <c r="B110" s="14"/>
      <c r="C110" s="9">
        <v>3213</v>
      </c>
      <c r="D110" s="9" t="s">
        <v>6</v>
      </c>
      <c r="E110" s="21" t="s">
        <v>13</v>
      </c>
      <c r="F110" s="80">
        <v>20000</v>
      </c>
      <c r="G110" s="72">
        <v>10299.43</v>
      </c>
      <c r="H110" s="103">
        <f aca="true" t="shared" si="10" ref="H110:H121">G110/8*12</f>
        <v>15449.145</v>
      </c>
      <c r="I110" s="100">
        <f aca="true" t="shared" si="11" ref="I110:I121">H110-F110</f>
        <v>-4550.855</v>
      </c>
    </row>
    <row r="111" spans="1:9" ht="15.75">
      <c r="A111" s="8"/>
      <c r="B111" s="14"/>
      <c r="C111" s="9">
        <v>3215</v>
      </c>
      <c r="D111" s="9" t="s">
        <v>6</v>
      </c>
      <c r="E111" s="22" t="s">
        <v>110</v>
      </c>
      <c r="F111" s="80">
        <v>0</v>
      </c>
      <c r="G111" s="72">
        <v>545.53</v>
      </c>
      <c r="H111" s="103">
        <f t="shared" si="10"/>
        <v>818.295</v>
      </c>
      <c r="I111" s="100">
        <f t="shared" si="11"/>
        <v>818.295</v>
      </c>
    </row>
    <row r="112" spans="1:9" ht="15.75">
      <c r="A112" s="8"/>
      <c r="B112" s="14"/>
      <c r="C112" s="9">
        <v>3221</v>
      </c>
      <c r="D112" s="9" t="s">
        <v>6</v>
      </c>
      <c r="E112" s="21" t="s">
        <v>14</v>
      </c>
      <c r="F112" s="80">
        <v>30000</v>
      </c>
      <c r="G112" s="72">
        <v>29166.6</v>
      </c>
      <c r="H112" s="103">
        <f t="shared" si="10"/>
        <v>43749.899999999994</v>
      </c>
      <c r="I112" s="100">
        <f t="shared" si="11"/>
        <v>13749.899999999994</v>
      </c>
    </row>
    <row r="113" spans="1:9" ht="15.75">
      <c r="A113" s="8"/>
      <c r="B113" s="14"/>
      <c r="C113" s="9">
        <v>3223</v>
      </c>
      <c r="D113" s="9" t="s">
        <v>6</v>
      </c>
      <c r="E113" s="21" t="s">
        <v>15</v>
      </c>
      <c r="F113" s="80">
        <v>50000</v>
      </c>
      <c r="G113" s="72">
        <v>18372.17</v>
      </c>
      <c r="H113" s="103">
        <f t="shared" si="10"/>
        <v>27558.254999999997</v>
      </c>
      <c r="I113" s="100">
        <f t="shared" si="11"/>
        <v>-22441.745000000003</v>
      </c>
    </row>
    <row r="114" spans="1:9" ht="15.75">
      <c r="A114" s="8"/>
      <c r="B114" s="14"/>
      <c r="C114" s="9">
        <v>3225</v>
      </c>
      <c r="D114" s="9" t="s">
        <v>6</v>
      </c>
      <c r="E114" s="22" t="s">
        <v>111</v>
      </c>
      <c r="F114" s="80">
        <v>0</v>
      </c>
      <c r="G114" s="72">
        <v>4075</v>
      </c>
      <c r="H114" s="103">
        <f t="shared" si="10"/>
        <v>6112.5</v>
      </c>
      <c r="I114" s="100">
        <f t="shared" si="11"/>
        <v>6112.5</v>
      </c>
    </row>
    <row r="115" spans="1:9" ht="15.75">
      <c r="A115" s="8"/>
      <c r="B115" s="14" t="s">
        <v>46</v>
      </c>
      <c r="C115" s="9">
        <v>3481</v>
      </c>
      <c r="D115" s="9" t="s">
        <v>6</v>
      </c>
      <c r="E115" s="21" t="s">
        <v>10</v>
      </c>
      <c r="F115" s="80">
        <v>0</v>
      </c>
      <c r="G115" s="72">
        <v>0</v>
      </c>
      <c r="H115" s="103">
        <f t="shared" si="10"/>
        <v>0</v>
      </c>
      <c r="I115" s="100">
        <f t="shared" si="11"/>
        <v>0</v>
      </c>
    </row>
    <row r="116" spans="1:9" ht="15.75">
      <c r="A116" s="8"/>
      <c r="B116" s="14"/>
      <c r="C116" s="9">
        <v>3482</v>
      </c>
      <c r="D116" s="9" t="s">
        <v>6</v>
      </c>
      <c r="E116" s="21" t="s">
        <v>11</v>
      </c>
      <c r="F116" s="80">
        <v>50000</v>
      </c>
      <c r="G116" s="72">
        <v>8419.67</v>
      </c>
      <c r="H116" s="103">
        <f t="shared" si="10"/>
        <v>12629.505000000001</v>
      </c>
      <c r="I116" s="100">
        <f t="shared" si="11"/>
        <v>-37370.494999999995</v>
      </c>
    </row>
    <row r="117" spans="1:9" ht="15.75">
      <c r="A117" s="8"/>
      <c r="B117" s="14"/>
      <c r="C117" s="12">
        <v>4261</v>
      </c>
      <c r="D117" s="12" t="s">
        <v>7</v>
      </c>
      <c r="E117" s="22" t="s">
        <v>70</v>
      </c>
      <c r="F117" s="80">
        <v>200</v>
      </c>
      <c r="G117" s="72">
        <v>0</v>
      </c>
      <c r="H117" s="103">
        <f t="shared" si="10"/>
        <v>0</v>
      </c>
      <c r="I117" s="100">
        <f t="shared" si="11"/>
        <v>-200</v>
      </c>
    </row>
    <row r="118" spans="1:9" ht="15.75">
      <c r="A118" s="8"/>
      <c r="B118" s="14"/>
      <c r="C118" s="9">
        <v>4331</v>
      </c>
      <c r="D118" s="9" t="s">
        <v>7</v>
      </c>
      <c r="E118" s="21" t="s">
        <v>8</v>
      </c>
      <c r="F118" s="80">
        <v>190000</v>
      </c>
      <c r="G118" s="72">
        <v>60987.46</v>
      </c>
      <c r="H118" s="106">
        <v>100000</v>
      </c>
      <c r="I118" s="100">
        <f t="shared" si="11"/>
        <v>-90000</v>
      </c>
    </row>
    <row r="119" spans="1:9" ht="15.75">
      <c r="A119" s="8"/>
      <c r="B119" s="14"/>
      <c r="C119" s="9">
        <v>4332</v>
      </c>
      <c r="D119" s="9" t="s">
        <v>7</v>
      </c>
      <c r="E119" s="21" t="s">
        <v>9</v>
      </c>
      <c r="F119" s="80">
        <v>950000</v>
      </c>
      <c r="G119" s="72">
        <v>418075.41</v>
      </c>
      <c r="H119" s="106">
        <v>650000</v>
      </c>
      <c r="I119" s="100">
        <f t="shared" si="11"/>
        <v>-300000</v>
      </c>
    </row>
    <row r="120" spans="1:9" ht="15.75">
      <c r="A120" s="8"/>
      <c r="B120" s="14"/>
      <c r="C120" s="9">
        <v>4431</v>
      </c>
      <c r="D120" s="9" t="s">
        <v>7</v>
      </c>
      <c r="E120" s="22" t="s">
        <v>71</v>
      </c>
      <c r="F120" s="80">
        <v>1000</v>
      </c>
      <c r="G120" s="72">
        <v>173.7</v>
      </c>
      <c r="H120" s="103">
        <f t="shared" si="10"/>
        <v>260.54999999999995</v>
      </c>
      <c r="I120" s="100">
        <f t="shared" si="11"/>
        <v>-739.45</v>
      </c>
    </row>
    <row r="121" spans="1:9" ht="15.75">
      <c r="A121" s="8"/>
      <c r="B121" s="14"/>
      <c r="C121" s="9">
        <v>4452</v>
      </c>
      <c r="D121" s="9" t="s">
        <v>7</v>
      </c>
      <c r="E121" s="21" t="s">
        <v>16</v>
      </c>
      <c r="F121" s="80">
        <v>50000</v>
      </c>
      <c r="G121" s="72">
        <v>11803.3</v>
      </c>
      <c r="H121" s="103">
        <f t="shared" si="10"/>
        <v>17704.949999999997</v>
      </c>
      <c r="I121" s="100">
        <f t="shared" si="11"/>
        <v>-32295.050000000003</v>
      </c>
    </row>
    <row r="122" spans="1:9" ht="16.5" thickBot="1">
      <c r="A122" s="39"/>
      <c r="B122" s="40" t="s">
        <v>47</v>
      </c>
      <c r="C122" s="41"/>
      <c r="D122" s="41"/>
      <c r="E122" s="42"/>
      <c r="F122" s="43">
        <f>(F117+F118+F119+F120+F121)-(F109+F110+F111+F112+F113+F114+F115+F116)</f>
        <v>1026200</v>
      </c>
      <c r="G122" s="43">
        <f>(G117+G118+G119+G120+G121)-(G109+G110+G111+G112+G113+G114+G115+G116)</f>
        <v>409408.19</v>
      </c>
      <c r="H122" s="43">
        <f>(H117+H118+H119+H120+H121)-(H109+H110+H111+H112+H113+H114+H115+H116)</f>
        <v>645517.98</v>
      </c>
      <c r="I122" s="43">
        <f>(I117+I118+I119+I120+I121)-(I109+I110+I111+I112+I113+I114+I115+I116)</f>
        <v>-380682.02</v>
      </c>
    </row>
    <row r="123" spans="1:9" ht="15.75">
      <c r="A123" s="11">
        <v>36342</v>
      </c>
      <c r="B123" s="15" t="s">
        <v>34</v>
      </c>
      <c r="C123" s="12">
        <v>3211</v>
      </c>
      <c r="D123" s="12" t="s">
        <v>6</v>
      </c>
      <c r="E123" s="22" t="s">
        <v>12</v>
      </c>
      <c r="F123" s="80">
        <v>5000</v>
      </c>
      <c r="G123" s="72">
        <v>3752.1</v>
      </c>
      <c r="H123" s="103">
        <f>G123/8*12</f>
        <v>5628.15</v>
      </c>
      <c r="I123" s="100">
        <f>H123-F123</f>
        <v>628.1499999999996</v>
      </c>
    </row>
    <row r="124" spans="1:9" ht="15.75">
      <c r="A124" s="8"/>
      <c r="B124" s="14" t="s">
        <v>35</v>
      </c>
      <c r="C124" s="9">
        <v>3213</v>
      </c>
      <c r="D124" s="9" t="s">
        <v>6</v>
      </c>
      <c r="E124" s="21" t="s">
        <v>13</v>
      </c>
      <c r="F124" s="80">
        <v>2500</v>
      </c>
      <c r="G124" s="72">
        <v>0</v>
      </c>
      <c r="H124" s="103">
        <f aca="true" t="shared" si="12" ref="H124:H135">G124/8*12</f>
        <v>0</v>
      </c>
      <c r="I124" s="100">
        <f aca="true" t="shared" si="13" ref="I124:I135">H124-F124</f>
        <v>-2500</v>
      </c>
    </row>
    <row r="125" spans="1:9" ht="15.75">
      <c r="A125" s="8"/>
      <c r="B125" s="14" t="s">
        <v>36</v>
      </c>
      <c r="C125" s="9">
        <v>3215</v>
      </c>
      <c r="D125" s="9" t="s">
        <v>6</v>
      </c>
      <c r="E125" s="22" t="s">
        <v>110</v>
      </c>
      <c r="F125" s="80">
        <v>2000</v>
      </c>
      <c r="G125" s="72">
        <v>5420.4</v>
      </c>
      <c r="H125" s="103">
        <f t="shared" si="12"/>
        <v>8130.599999999999</v>
      </c>
      <c r="I125" s="100">
        <f t="shared" si="13"/>
        <v>6130.599999999999</v>
      </c>
    </row>
    <row r="126" spans="1:9" ht="15.75">
      <c r="A126" s="8"/>
      <c r="B126" s="14"/>
      <c r="C126" s="9">
        <v>3221</v>
      </c>
      <c r="D126" s="9" t="s">
        <v>6</v>
      </c>
      <c r="E126" s="21" t="s">
        <v>14</v>
      </c>
      <c r="F126" s="80">
        <v>5000</v>
      </c>
      <c r="G126" s="72">
        <v>6504.87</v>
      </c>
      <c r="H126" s="103">
        <f t="shared" si="12"/>
        <v>9757.305</v>
      </c>
      <c r="I126" s="100">
        <f t="shared" si="13"/>
        <v>4757.305</v>
      </c>
    </row>
    <row r="127" spans="1:9" ht="15.75">
      <c r="A127" s="8"/>
      <c r="B127" s="14"/>
      <c r="C127" s="9">
        <v>3223</v>
      </c>
      <c r="D127" s="9" t="s">
        <v>6</v>
      </c>
      <c r="E127" s="21" t="s">
        <v>15</v>
      </c>
      <c r="F127" s="80">
        <v>3000</v>
      </c>
      <c r="G127" s="72">
        <v>0</v>
      </c>
      <c r="H127" s="103">
        <f t="shared" si="12"/>
        <v>0</v>
      </c>
      <c r="I127" s="100">
        <f t="shared" si="13"/>
        <v>-3000</v>
      </c>
    </row>
    <row r="128" spans="1:9" ht="15.75">
      <c r="A128" s="8"/>
      <c r="B128" s="14"/>
      <c r="C128" s="9">
        <v>3225</v>
      </c>
      <c r="D128" s="9" t="s">
        <v>6</v>
      </c>
      <c r="E128" s="22" t="s">
        <v>111</v>
      </c>
      <c r="F128" s="80">
        <v>0</v>
      </c>
      <c r="G128" s="72">
        <v>557.46</v>
      </c>
      <c r="H128" s="103">
        <f t="shared" si="12"/>
        <v>836.19</v>
      </c>
      <c r="I128" s="100">
        <f t="shared" si="13"/>
        <v>836.19</v>
      </c>
    </row>
    <row r="129" spans="1:9" ht="15.75">
      <c r="A129" s="8"/>
      <c r="B129" s="14"/>
      <c r="C129" s="9">
        <v>3481</v>
      </c>
      <c r="D129" s="9" t="s">
        <v>6</v>
      </c>
      <c r="E129" s="21" t="s">
        <v>10</v>
      </c>
      <c r="F129" s="80">
        <v>1000</v>
      </c>
      <c r="G129" s="72">
        <v>0</v>
      </c>
      <c r="H129" s="103">
        <f t="shared" si="12"/>
        <v>0</v>
      </c>
      <c r="I129" s="100">
        <f t="shared" si="13"/>
        <v>-1000</v>
      </c>
    </row>
    <row r="130" spans="1:9" ht="15.75">
      <c r="A130" s="8"/>
      <c r="B130" s="14" t="s">
        <v>46</v>
      </c>
      <c r="C130" s="9">
        <v>3482</v>
      </c>
      <c r="D130" s="9" t="s">
        <v>6</v>
      </c>
      <c r="E130" s="21" t="s">
        <v>11</v>
      </c>
      <c r="F130" s="80">
        <v>6500</v>
      </c>
      <c r="G130" s="72">
        <v>69.81</v>
      </c>
      <c r="H130" s="103">
        <f t="shared" si="12"/>
        <v>104.715</v>
      </c>
      <c r="I130" s="100">
        <f t="shared" si="13"/>
        <v>-6395.285</v>
      </c>
    </row>
    <row r="131" spans="1:9" ht="15.75">
      <c r="A131" s="8"/>
      <c r="B131" s="14"/>
      <c r="C131" s="12">
        <v>4261</v>
      </c>
      <c r="D131" s="12" t="s">
        <v>7</v>
      </c>
      <c r="E131" s="22" t="s">
        <v>70</v>
      </c>
      <c r="F131" s="80">
        <v>200</v>
      </c>
      <c r="G131" s="72">
        <v>2937.1</v>
      </c>
      <c r="H131" s="103">
        <f t="shared" si="12"/>
        <v>4405.65</v>
      </c>
      <c r="I131" s="100">
        <f t="shared" si="13"/>
        <v>4205.65</v>
      </c>
    </row>
    <row r="132" spans="1:9" ht="15.75">
      <c r="A132" s="8"/>
      <c r="B132" s="14" t="s">
        <v>46</v>
      </c>
      <c r="C132" s="9">
        <v>4331</v>
      </c>
      <c r="D132" s="9" t="s">
        <v>7</v>
      </c>
      <c r="E132" s="21" t="s">
        <v>8</v>
      </c>
      <c r="F132" s="80">
        <v>70000</v>
      </c>
      <c r="G132" s="72">
        <v>112646.93</v>
      </c>
      <c r="H132" s="106">
        <v>200000</v>
      </c>
      <c r="I132" s="100">
        <f t="shared" si="13"/>
        <v>130000</v>
      </c>
    </row>
    <row r="133" spans="1:9" ht="15.75">
      <c r="A133" s="8"/>
      <c r="B133" s="14"/>
      <c r="C133" s="9">
        <v>4332</v>
      </c>
      <c r="D133" s="9" t="s">
        <v>7</v>
      </c>
      <c r="E133" s="21" t="s">
        <v>9</v>
      </c>
      <c r="F133" s="80">
        <v>300000</v>
      </c>
      <c r="G133" s="72">
        <v>441514.92</v>
      </c>
      <c r="H133" s="106">
        <v>720000</v>
      </c>
      <c r="I133" s="100">
        <f t="shared" si="13"/>
        <v>420000</v>
      </c>
    </row>
    <row r="134" spans="1:9" ht="15.75">
      <c r="A134" s="8"/>
      <c r="B134" s="14"/>
      <c r="C134" s="9">
        <v>4431</v>
      </c>
      <c r="D134" s="9" t="s">
        <v>7</v>
      </c>
      <c r="E134" s="22" t="s">
        <v>71</v>
      </c>
      <c r="F134" s="80">
        <v>1500</v>
      </c>
      <c r="G134" s="72">
        <v>1835.4</v>
      </c>
      <c r="H134" s="103">
        <f t="shared" si="12"/>
        <v>2753.1000000000004</v>
      </c>
      <c r="I134" s="100">
        <f t="shared" si="13"/>
        <v>1253.1000000000004</v>
      </c>
    </row>
    <row r="135" spans="1:9" ht="15.75">
      <c r="A135" s="8"/>
      <c r="B135" s="14"/>
      <c r="C135" s="9">
        <v>4452</v>
      </c>
      <c r="D135" s="9" t="s">
        <v>7</v>
      </c>
      <c r="E135" s="21" t="s">
        <v>16</v>
      </c>
      <c r="F135" s="80">
        <v>1500</v>
      </c>
      <c r="G135" s="72">
        <v>1680.56</v>
      </c>
      <c r="H135" s="103">
        <f t="shared" si="12"/>
        <v>2520.84</v>
      </c>
      <c r="I135" s="100">
        <f t="shared" si="13"/>
        <v>1020.8400000000001</v>
      </c>
    </row>
    <row r="136" spans="1:9" ht="16.5" thickBot="1">
      <c r="A136" s="39"/>
      <c r="B136" s="40" t="s">
        <v>47</v>
      </c>
      <c r="C136" s="41"/>
      <c r="D136" s="41"/>
      <c r="E136" s="42"/>
      <c r="F136" s="97">
        <f>(F131+F132+F133+F134+F135)-(F123+F124+F125+F126+F127+F128+F129+F130)</f>
        <v>348200</v>
      </c>
      <c r="G136" s="97">
        <f>(G131+G132+G133+G134+G135)-(G123+G124+G125+G126+G127+G128+G129+G130)</f>
        <v>544310.27</v>
      </c>
      <c r="H136" s="97">
        <f>(H131+H132+H133+H134+H135)-(H123+H124+H125+H126+H127+H128+H129+H130)</f>
        <v>905222.63</v>
      </c>
      <c r="I136" s="97">
        <f>(I131+I132+I133+I134+I135)-(I123+I124+I125+I126+I127+I128+I129+I130)</f>
        <v>557022.63</v>
      </c>
    </row>
    <row r="137" spans="1:9" ht="15.75">
      <c r="A137" s="11">
        <v>36343</v>
      </c>
      <c r="B137" s="15" t="s">
        <v>37</v>
      </c>
      <c r="C137" s="12">
        <v>3221</v>
      </c>
      <c r="D137" s="12" t="s">
        <v>6</v>
      </c>
      <c r="E137" s="22" t="s">
        <v>14</v>
      </c>
      <c r="F137" s="80">
        <v>20000</v>
      </c>
      <c r="G137" s="72">
        <v>16682.13</v>
      </c>
      <c r="H137" s="103">
        <f>G137/8*12</f>
        <v>25023.195</v>
      </c>
      <c r="I137" s="100">
        <f>H137-F137</f>
        <v>5023.195</v>
      </c>
    </row>
    <row r="138" spans="1:9" ht="15.75">
      <c r="A138" s="8"/>
      <c r="B138" s="14" t="s">
        <v>38</v>
      </c>
      <c r="C138" s="9">
        <v>3223</v>
      </c>
      <c r="D138" s="9" t="s">
        <v>6</v>
      </c>
      <c r="E138" s="21" t="s">
        <v>15</v>
      </c>
      <c r="F138" s="80">
        <v>10000</v>
      </c>
      <c r="G138" s="72">
        <v>639.81</v>
      </c>
      <c r="H138" s="103">
        <f aca="true" t="shared" si="14" ref="H138:H146">G138/8*12</f>
        <v>959.7149999999999</v>
      </c>
      <c r="I138" s="100">
        <f aca="true" t="shared" si="15" ref="I138:I146">H138-F138</f>
        <v>-9040.285</v>
      </c>
    </row>
    <row r="139" spans="1:9" ht="15.75">
      <c r="A139" s="8"/>
      <c r="B139" s="14" t="s">
        <v>39</v>
      </c>
      <c r="C139" s="9">
        <v>3224</v>
      </c>
      <c r="D139" s="9" t="s">
        <v>6</v>
      </c>
      <c r="E139" s="21" t="s">
        <v>112</v>
      </c>
      <c r="F139" s="80">
        <v>0</v>
      </c>
      <c r="G139" s="72">
        <v>20</v>
      </c>
      <c r="H139" s="103">
        <f t="shared" si="14"/>
        <v>30</v>
      </c>
      <c r="I139" s="100">
        <f t="shared" si="15"/>
        <v>30</v>
      </c>
    </row>
    <row r="140" spans="1:9" ht="15.75">
      <c r="A140" s="8"/>
      <c r="B140" s="14"/>
      <c r="C140" s="9">
        <v>3225</v>
      </c>
      <c r="D140" s="9" t="s">
        <v>6</v>
      </c>
      <c r="E140" s="21" t="s">
        <v>111</v>
      </c>
      <c r="F140" s="80">
        <v>1000</v>
      </c>
      <c r="G140" s="72">
        <v>1554.88</v>
      </c>
      <c r="H140" s="103">
        <f t="shared" si="14"/>
        <v>2332.32</v>
      </c>
      <c r="I140" s="100">
        <f t="shared" si="15"/>
        <v>1332.3200000000002</v>
      </c>
    </row>
    <row r="141" spans="1:9" ht="15.75">
      <c r="A141" s="8"/>
      <c r="B141" s="14"/>
      <c r="C141" s="9">
        <v>3481</v>
      </c>
      <c r="D141" s="9" t="s">
        <v>6</v>
      </c>
      <c r="E141" s="21" t="s">
        <v>10</v>
      </c>
      <c r="F141" s="80">
        <v>0</v>
      </c>
      <c r="G141" s="72">
        <v>0</v>
      </c>
      <c r="H141" s="103">
        <f t="shared" si="14"/>
        <v>0</v>
      </c>
      <c r="I141" s="100">
        <f t="shared" si="15"/>
        <v>0</v>
      </c>
    </row>
    <row r="142" spans="1:9" ht="15.75">
      <c r="A142" s="8"/>
      <c r="B142" s="16"/>
      <c r="C142" s="9">
        <v>3482</v>
      </c>
      <c r="D142" s="9" t="s">
        <v>6</v>
      </c>
      <c r="E142" s="21" t="s">
        <v>11</v>
      </c>
      <c r="F142" s="80">
        <v>1000</v>
      </c>
      <c r="G142" s="72">
        <v>0</v>
      </c>
      <c r="H142" s="103">
        <f t="shared" si="14"/>
        <v>0</v>
      </c>
      <c r="I142" s="100">
        <f t="shared" si="15"/>
        <v>-1000</v>
      </c>
    </row>
    <row r="143" spans="1:9" ht="15.75">
      <c r="A143" s="8"/>
      <c r="B143" s="14"/>
      <c r="C143" s="12">
        <v>4261</v>
      </c>
      <c r="D143" s="12" t="s">
        <v>7</v>
      </c>
      <c r="E143" s="22" t="s">
        <v>70</v>
      </c>
      <c r="F143" s="80">
        <v>200</v>
      </c>
      <c r="G143" s="72">
        <v>0</v>
      </c>
      <c r="H143" s="103">
        <f t="shared" si="14"/>
        <v>0</v>
      </c>
      <c r="I143" s="100">
        <f t="shared" si="15"/>
        <v>-200</v>
      </c>
    </row>
    <row r="144" spans="1:9" ht="15.75">
      <c r="A144" s="8"/>
      <c r="B144" s="14"/>
      <c r="C144" s="9">
        <v>4332</v>
      </c>
      <c r="D144" s="9" t="s">
        <v>7</v>
      </c>
      <c r="E144" s="21" t="s">
        <v>9</v>
      </c>
      <c r="F144" s="80">
        <v>550000</v>
      </c>
      <c r="G144" s="72">
        <v>459626.26</v>
      </c>
      <c r="H144" s="106">
        <v>720000</v>
      </c>
      <c r="I144" s="100">
        <f t="shared" si="15"/>
        <v>170000</v>
      </c>
    </row>
    <row r="145" spans="1:9" ht="15.75">
      <c r="A145" s="8"/>
      <c r="B145" s="14"/>
      <c r="C145" s="9">
        <v>4431</v>
      </c>
      <c r="D145" s="9" t="s">
        <v>7</v>
      </c>
      <c r="E145" s="22" t="s">
        <v>71</v>
      </c>
      <c r="F145" s="80">
        <v>1000</v>
      </c>
      <c r="G145" s="72">
        <v>36</v>
      </c>
      <c r="H145" s="103">
        <f t="shared" si="14"/>
        <v>54</v>
      </c>
      <c r="I145" s="100">
        <f t="shared" si="15"/>
        <v>-946</v>
      </c>
    </row>
    <row r="146" spans="1:9" ht="15.75">
      <c r="A146" s="8"/>
      <c r="B146" s="14"/>
      <c r="C146" s="9">
        <v>4452</v>
      </c>
      <c r="D146" s="9" t="s">
        <v>7</v>
      </c>
      <c r="E146" s="21" t="s">
        <v>16</v>
      </c>
      <c r="F146" s="80">
        <v>1000</v>
      </c>
      <c r="G146" s="72">
        <v>0</v>
      </c>
      <c r="H146" s="103">
        <f t="shared" si="14"/>
        <v>0</v>
      </c>
      <c r="I146" s="100">
        <f t="shared" si="15"/>
        <v>-1000</v>
      </c>
    </row>
    <row r="147" spans="1:9" ht="16.5" thickBot="1">
      <c r="A147" s="39"/>
      <c r="B147" s="40" t="s">
        <v>47</v>
      </c>
      <c r="C147" s="41"/>
      <c r="D147" s="41"/>
      <c r="E147" s="42"/>
      <c r="F147" s="43">
        <f>(F143+F144+F145+F146)-(F137+F138+F139+F140+F141+F142)</f>
        <v>520200</v>
      </c>
      <c r="G147" s="43">
        <f>(G143+G144+G145+G146)-(G137+G138+G139+G140+G141+G142)</f>
        <v>440765.44</v>
      </c>
      <c r="H147" s="97">
        <f>(H143+H144+H145+H146)-(H137+H138+H139+H140+H141+H142)</f>
        <v>691708.77</v>
      </c>
      <c r="I147" s="78">
        <f>(I143+I144+I145+I146)-(I137+I138+I139+I140+I141+I142)</f>
        <v>171508.77</v>
      </c>
    </row>
    <row r="148" spans="1:9" ht="15.75">
      <c r="A148" s="52">
        <v>36351</v>
      </c>
      <c r="B148" s="53" t="s">
        <v>79</v>
      </c>
      <c r="C148" s="12">
        <v>4261</v>
      </c>
      <c r="D148" s="12" t="s">
        <v>7</v>
      </c>
      <c r="E148" s="22" t="s">
        <v>70</v>
      </c>
      <c r="F148" s="80">
        <v>400</v>
      </c>
      <c r="G148" s="72">
        <v>6.6</v>
      </c>
      <c r="H148" s="103">
        <f>G148/8*12</f>
        <v>9.899999999999999</v>
      </c>
      <c r="I148" s="100">
        <f>H148-F148</f>
        <v>-390.1</v>
      </c>
    </row>
    <row r="149" spans="1:9" ht="15.75">
      <c r="A149" s="11"/>
      <c r="B149" s="15" t="s">
        <v>80</v>
      </c>
      <c r="C149" s="9">
        <v>4431</v>
      </c>
      <c r="D149" s="9" t="s">
        <v>7</v>
      </c>
      <c r="E149" s="22" t="s">
        <v>71</v>
      </c>
      <c r="F149" s="79">
        <v>3200</v>
      </c>
      <c r="G149" s="72">
        <v>387.3</v>
      </c>
      <c r="H149" s="103">
        <f>G149/8*12</f>
        <v>580.95</v>
      </c>
      <c r="I149" s="100">
        <f>H149-F149</f>
        <v>-2619.05</v>
      </c>
    </row>
    <row r="150" spans="1:9" ht="16.5" thickBot="1">
      <c r="A150" s="39"/>
      <c r="B150" s="40" t="s">
        <v>47</v>
      </c>
      <c r="C150" s="41"/>
      <c r="D150" s="41"/>
      <c r="E150" s="42"/>
      <c r="F150" s="43">
        <f>SUM(F148:F149)</f>
        <v>3600</v>
      </c>
      <c r="G150" s="43">
        <f>SUM(G148:G149)</f>
        <v>393.90000000000003</v>
      </c>
      <c r="H150" s="97">
        <f>SUM(H148:H149)</f>
        <v>590.85</v>
      </c>
      <c r="I150" s="78">
        <f>SUM(I148:I149)</f>
        <v>-3009.15</v>
      </c>
    </row>
    <row r="151" spans="1:9" ht="15.75">
      <c r="A151" s="45">
        <v>36353</v>
      </c>
      <c r="B151" s="46" t="s">
        <v>81</v>
      </c>
      <c r="C151" s="12">
        <v>4261</v>
      </c>
      <c r="D151" s="12" t="s">
        <v>7</v>
      </c>
      <c r="E151" s="22" t="s">
        <v>70</v>
      </c>
      <c r="F151" s="80">
        <v>500</v>
      </c>
      <c r="G151" s="72">
        <v>0</v>
      </c>
      <c r="H151" s="103">
        <f>G151/8*12</f>
        <v>0</v>
      </c>
      <c r="I151" s="100">
        <f>H151-F151</f>
        <v>-500</v>
      </c>
    </row>
    <row r="152" spans="1:9" ht="15.75">
      <c r="A152" s="67"/>
      <c r="B152" s="68" t="s">
        <v>82</v>
      </c>
      <c r="C152" s="9">
        <v>4431</v>
      </c>
      <c r="D152" s="9" t="s">
        <v>7</v>
      </c>
      <c r="E152" s="22" t="s">
        <v>71</v>
      </c>
      <c r="F152" s="79">
        <v>3500</v>
      </c>
      <c r="G152" s="72">
        <v>314.7</v>
      </c>
      <c r="H152" s="103">
        <f>G152/8*12</f>
        <v>472.04999999999995</v>
      </c>
      <c r="I152" s="100">
        <f>H152-F152</f>
        <v>-3027.95</v>
      </c>
    </row>
    <row r="153" spans="1:9" ht="16.5" thickBot="1">
      <c r="A153" s="39"/>
      <c r="B153" s="40" t="s">
        <v>47</v>
      </c>
      <c r="C153" s="41"/>
      <c r="D153" s="41"/>
      <c r="E153" s="42"/>
      <c r="F153" s="43">
        <f>SUM(F151:F152)</f>
        <v>4000</v>
      </c>
      <c r="G153" s="43">
        <f>SUM(G151:G152)</f>
        <v>314.7</v>
      </c>
      <c r="H153" s="97">
        <f>SUM(H151:H152)</f>
        <v>472.04999999999995</v>
      </c>
      <c r="I153" s="78">
        <f>SUM(I151:I152)</f>
        <v>-3527.95</v>
      </c>
    </row>
    <row r="154" spans="1:9" ht="15.75">
      <c r="A154" s="52">
        <v>36410</v>
      </c>
      <c r="B154" s="53" t="s">
        <v>40</v>
      </c>
      <c r="C154" s="54">
        <v>3311</v>
      </c>
      <c r="D154" s="54" t="s">
        <v>6</v>
      </c>
      <c r="E154" s="55" t="s">
        <v>17</v>
      </c>
      <c r="F154" s="80">
        <v>2500</v>
      </c>
      <c r="G154" s="72">
        <v>51.9</v>
      </c>
      <c r="H154" s="103">
        <f>G154/8*12</f>
        <v>77.85</v>
      </c>
      <c r="I154" s="100">
        <f>H154-F154</f>
        <v>-2422.15</v>
      </c>
    </row>
    <row r="155" spans="1:9" ht="15.75">
      <c r="A155" s="8"/>
      <c r="B155" s="14"/>
      <c r="C155" s="12">
        <v>4261</v>
      </c>
      <c r="D155" s="12" t="s">
        <v>7</v>
      </c>
      <c r="E155" s="22" t="s">
        <v>70</v>
      </c>
      <c r="F155" s="80">
        <v>200</v>
      </c>
      <c r="G155" s="72">
        <v>0</v>
      </c>
      <c r="H155" s="103">
        <f>G155/8*12</f>
        <v>0</v>
      </c>
      <c r="I155" s="100">
        <f>H155-F155</f>
        <v>-200</v>
      </c>
    </row>
    <row r="156" spans="1:9" ht="15.75">
      <c r="A156" s="8"/>
      <c r="B156" s="14"/>
      <c r="C156" s="12">
        <v>4431</v>
      </c>
      <c r="D156" s="12" t="s">
        <v>7</v>
      </c>
      <c r="E156" s="22" t="s">
        <v>71</v>
      </c>
      <c r="F156" s="80">
        <v>600</v>
      </c>
      <c r="G156" s="72">
        <v>156</v>
      </c>
      <c r="H156" s="103">
        <f>G156/8*12</f>
        <v>234</v>
      </c>
      <c r="I156" s="100">
        <f>H156-F156</f>
        <v>-366</v>
      </c>
    </row>
    <row r="157" spans="1:9" ht="16.5" thickBot="1">
      <c r="A157" s="39"/>
      <c r="B157" s="40" t="s">
        <v>47</v>
      </c>
      <c r="C157" s="41"/>
      <c r="D157" s="41"/>
      <c r="E157" s="42"/>
      <c r="F157" s="43">
        <f>F156+F155-F154</f>
        <v>-1700</v>
      </c>
      <c r="G157" s="43">
        <f>G156+G155-G154</f>
        <v>104.1</v>
      </c>
      <c r="H157" s="97">
        <f>H156+H155-H154</f>
        <v>156.15</v>
      </c>
      <c r="I157" s="78">
        <f>I156+I155-I154</f>
        <v>1856.15</v>
      </c>
    </row>
    <row r="158" spans="1:9" ht="15.75">
      <c r="A158" s="11">
        <v>36420</v>
      </c>
      <c r="B158" s="15" t="s">
        <v>41</v>
      </c>
      <c r="C158" s="12">
        <v>3211</v>
      </c>
      <c r="D158" s="12" t="s">
        <v>6</v>
      </c>
      <c r="E158" s="22" t="s">
        <v>12</v>
      </c>
      <c r="F158" s="80">
        <v>50000</v>
      </c>
      <c r="G158" s="72">
        <v>26772.69</v>
      </c>
      <c r="H158" s="103">
        <f>G158/8*12</f>
        <v>40159.034999999996</v>
      </c>
      <c r="I158" s="100">
        <f>H158-F158</f>
        <v>-9840.965000000004</v>
      </c>
    </row>
    <row r="159" spans="1:9" ht="15.75">
      <c r="A159" s="8"/>
      <c r="B159" s="14"/>
      <c r="C159" s="9">
        <v>3213</v>
      </c>
      <c r="D159" s="9" t="s">
        <v>6</v>
      </c>
      <c r="E159" s="21" t="s">
        <v>13</v>
      </c>
      <c r="F159" s="80">
        <v>75000</v>
      </c>
      <c r="G159" s="72">
        <v>39194.65</v>
      </c>
      <c r="H159" s="103">
        <f aca="true" t="shared" si="16" ref="H159:H166">G159/8*12</f>
        <v>58791.975000000006</v>
      </c>
      <c r="I159" s="100">
        <f aca="true" t="shared" si="17" ref="I159:I167">H159-F159</f>
        <v>-16208.024999999994</v>
      </c>
    </row>
    <row r="160" spans="1:9" ht="15.75">
      <c r="A160" s="8"/>
      <c r="B160" s="14"/>
      <c r="C160" s="9">
        <v>3214</v>
      </c>
      <c r="D160" s="9" t="s">
        <v>6</v>
      </c>
      <c r="E160" s="21" t="s">
        <v>113</v>
      </c>
      <c r="F160" s="80">
        <v>0</v>
      </c>
      <c r="G160" s="72">
        <v>297.5</v>
      </c>
      <c r="H160" s="103">
        <f t="shared" si="16"/>
        <v>446.25</v>
      </c>
      <c r="I160" s="100">
        <f t="shared" si="17"/>
        <v>446.25</v>
      </c>
    </row>
    <row r="161" spans="1:9" ht="15.75">
      <c r="A161" s="8"/>
      <c r="B161" s="14"/>
      <c r="C161" s="9">
        <v>3215</v>
      </c>
      <c r="D161" s="9" t="s">
        <v>6</v>
      </c>
      <c r="E161" s="21" t="s">
        <v>110</v>
      </c>
      <c r="F161" s="80">
        <v>6500</v>
      </c>
      <c r="G161" s="72">
        <v>9876.89</v>
      </c>
      <c r="H161" s="103">
        <f t="shared" si="16"/>
        <v>14815.335</v>
      </c>
      <c r="I161" s="100">
        <f t="shared" si="17"/>
        <v>8315.335</v>
      </c>
    </row>
    <row r="162" spans="1:9" ht="15.75">
      <c r="A162" s="8"/>
      <c r="B162" s="14"/>
      <c r="C162" s="9">
        <v>3481</v>
      </c>
      <c r="D162" s="9" t="s">
        <v>6</v>
      </c>
      <c r="E162" s="21" t="s">
        <v>10</v>
      </c>
      <c r="F162" s="80">
        <v>7000</v>
      </c>
      <c r="G162" s="72">
        <v>0</v>
      </c>
      <c r="H162" s="103">
        <f t="shared" si="16"/>
        <v>0</v>
      </c>
      <c r="I162" s="100">
        <f t="shared" si="17"/>
        <v>-7000</v>
      </c>
    </row>
    <row r="163" spans="1:9" ht="15.75">
      <c r="A163" s="8"/>
      <c r="B163" s="14"/>
      <c r="C163" s="9">
        <v>3482</v>
      </c>
      <c r="D163" s="9" t="s">
        <v>6</v>
      </c>
      <c r="E163" s="21" t="s">
        <v>11</v>
      </c>
      <c r="F163" s="80">
        <v>500000</v>
      </c>
      <c r="G163" s="72">
        <v>401033.17</v>
      </c>
      <c r="H163" s="103">
        <f t="shared" si="16"/>
        <v>601549.755</v>
      </c>
      <c r="I163" s="100">
        <f t="shared" si="17"/>
        <v>101549.755</v>
      </c>
    </row>
    <row r="164" spans="1:9" ht="15.75">
      <c r="A164" s="8"/>
      <c r="B164" s="14"/>
      <c r="C164" s="9">
        <v>4261</v>
      </c>
      <c r="D164" s="9" t="s">
        <v>7</v>
      </c>
      <c r="E164" s="22" t="s">
        <v>70</v>
      </c>
      <c r="F164" s="80">
        <v>2000</v>
      </c>
      <c r="G164" s="72">
        <v>6486.6</v>
      </c>
      <c r="H164" s="103">
        <f t="shared" si="16"/>
        <v>9729.900000000001</v>
      </c>
      <c r="I164" s="100">
        <f t="shared" si="17"/>
        <v>7729.9000000000015</v>
      </c>
    </row>
    <row r="165" spans="1:9" ht="15.75">
      <c r="A165" s="8"/>
      <c r="B165" s="14"/>
      <c r="C165" s="9">
        <v>4331</v>
      </c>
      <c r="D165" s="9" t="s">
        <v>7</v>
      </c>
      <c r="E165" s="21" t="s">
        <v>8</v>
      </c>
      <c r="F165" s="80">
        <v>1800000</v>
      </c>
      <c r="G165" s="72">
        <f>897671.06+164</f>
        <v>897835.06</v>
      </c>
      <c r="H165" s="106">
        <v>1450000</v>
      </c>
      <c r="I165" s="100">
        <f t="shared" si="17"/>
        <v>-350000</v>
      </c>
    </row>
    <row r="166" spans="1:9" ht="15.75">
      <c r="A166" s="8"/>
      <c r="B166" s="14"/>
      <c r="C166" s="9">
        <v>4431</v>
      </c>
      <c r="D166" s="9" t="s">
        <v>7</v>
      </c>
      <c r="E166" s="22" t="s">
        <v>71</v>
      </c>
      <c r="F166" s="80">
        <v>6000</v>
      </c>
      <c r="G166" s="72">
        <v>3635.7</v>
      </c>
      <c r="H166" s="103">
        <f t="shared" si="16"/>
        <v>5453.549999999999</v>
      </c>
      <c r="I166" s="100">
        <f t="shared" si="17"/>
        <v>-546.4500000000007</v>
      </c>
    </row>
    <row r="167" spans="1:9" ht="15.75">
      <c r="A167" s="8"/>
      <c r="B167" s="14"/>
      <c r="C167" s="9">
        <v>4452</v>
      </c>
      <c r="D167" s="9" t="s">
        <v>7</v>
      </c>
      <c r="E167" s="21" t="s">
        <v>16</v>
      </c>
      <c r="F167" s="80">
        <v>250000</v>
      </c>
      <c r="G167" s="72">
        <v>123304.27</v>
      </c>
      <c r="H167" s="106">
        <v>200000</v>
      </c>
      <c r="I167" s="100">
        <f t="shared" si="17"/>
        <v>-50000</v>
      </c>
    </row>
    <row r="168" spans="1:9" ht="16.5" thickBot="1">
      <c r="A168" s="39"/>
      <c r="B168" s="40" t="s">
        <v>47</v>
      </c>
      <c r="C168" s="41"/>
      <c r="D168" s="41"/>
      <c r="E168" s="42"/>
      <c r="F168" s="43">
        <f>(F164+F165+F166+F167)-(F158+F159+F160+F161+F162+F163)</f>
        <v>1419500</v>
      </c>
      <c r="G168" s="43">
        <f>(G164+G165+G166+G167)-(G158+G159+G160+G161+G162+G163)</f>
        <v>554086.73</v>
      </c>
      <c r="H168" s="97">
        <f>(H164+H165+H166+H167)-(H158+H159+H160+H161+H162+H163)</f>
        <v>949421.1</v>
      </c>
      <c r="I168" s="78">
        <f>(I164+I165+I166+I167)-(I158+I159+I160+I161+I162+I163)</f>
        <v>-470078.9</v>
      </c>
    </row>
    <row r="169" spans="1:9" ht="15.75">
      <c r="A169" s="11">
        <v>36510</v>
      </c>
      <c r="B169" s="15" t="s">
        <v>62</v>
      </c>
      <c r="C169" s="12">
        <v>3147</v>
      </c>
      <c r="D169" s="12" t="s">
        <v>6</v>
      </c>
      <c r="E169" s="22" t="s">
        <v>64</v>
      </c>
      <c r="F169" s="80">
        <v>100</v>
      </c>
      <c r="G169" s="72">
        <v>0</v>
      </c>
      <c r="H169" s="103">
        <f>G169/8*12</f>
        <v>0</v>
      </c>
      <c r="I169" s="100">
        <f>H169-F169</f>
        <v>-100</v>
      </c>
    </row>
    <row r="170" spans="1:9" ht="15.75">
      <c r="A170" s="8"/>
      <c r="B170" s="14" t="s">
        <v>63</v>
      </c>
      <c r="C170" s="9">
        <v>3311</v>
      </c>
      <c r="D170" s="9" t="s">
        <v>6</v>
      </c>
      <c r="E170" s="21" t="s">
        <v>65</v>
      </c>
      <c r="F170" s="80">
        <v>100</v>
      </c>
      <c r="G170" s="72">
        <v>27</v>
      </c>
      <c r="H170" s="103">
        <f aca="true" t="shared" si="18" ref="H170:H176">G170/8*12</f>
        <v>40.5</v>
      </c>
      <c r="I170" s="100">
        <f aca="true" t="shared" si="19" ref="I170:I176">H170-F170</f>
        <v>-59.5</v>
      </c>
    </row>
    <row r="171" spans="1:9" ht="15.75">
      <c r="A171" s="8"/>
      <c r="B171" s="14"/>
      <c r="C171" s="9">
        <v>3482</v>
      </c>
      <c r="D171" s="9" t="s">
        <v>6</v>
      </c>
      <c r="E171" s="21" t="s">
        <v>66</v>
      </c>
      <c r="F171" s="80">
        <v>100</v>
      </c>
      <c r="G171" s="72">
        <v>0</v>
      </c>
      <c r="H171" s="103">
        <f t="shared" si="18"/>
        <v>0</v>
      </c>
      <c r="I171" s="100">
        <f t="shared" si="19"/>
        <v>-100</v>
      </c>
    </row>
    <row r="172" spans="1:9" ht="15.75">
      <c r="A172" s="8"/>
      <c r="B172" s="14"/>
      <c r="C172" s="9">
        <v>3561</v>
      </c>
      <c r="D172" s="9" t="s">
        <v>6</v>
      </c>
      <c r="E172" s="21" t="s">
        <v>68</v>
      </c>
      <c r="F172" s="80">
        <v>400</v>
      </c>
      <c r="G172" s="72">
        <v>0</v>
      </c>
      <c r="H172" s="103">
        <f t="shared" si="18"/>
        <v>0</v>
      </c>
      <c r="I172" s="100">
        <f>H172-F172</f>
        <v>-400</v>
      </c>
    </row>
    <row r="173" spans="1:9" ht="15.75">
      <c r="A173" s="8"/>
      <c r="B173" s="14"/>
      <c r="C173" s="9">
        <v>3591</v>
      </c>
      <c r="D173" s="9" t="s">
        <v>6</v>
      </c>
      <c r="E173" s="21" t="s">
        <v>67</v>
      </c>
      <c r="F173" s="80">
        <v>100</v>
      </c>
      <c r="G173" s="72">
        <v>0</v>
      </c>
      <c r="H173" s="103">
        <f t="shared" si="18"/>
        <v>0</v>
      </c>
      <c r="I173" s="100">
        <f t="shared" si="19"/>
        <v>-100</v>
      </c>
    </row>
    <row r="174" spans="1:9" ht="15.75">
      <c r="A174" s="8"/>
      <c r="B174" s="14" t="s">
        <v>46</v>
      </c>
      <c r="C174" s="9">
        <v>4261</v>
      </c>
      <c r="D174" s="9" t="s">
        <v>7</v>
      </c>
      <c r="E174" s="22" t="s">
        <v>70</v>
      </c>
      <c r="F174" s="80">
        <v>1400</v>
      </c>
      <c r="G174" s="72">
        <v>2393.87</v>
      </c>
      <c r="H174" s="103">
        <f t="shared" si="18"/>
        <v>3590.805</v>
      </c>
      <c r="I174" s="100">
        <f t="shared" si="19"/>
        <v>2190.805</v>
      </c>
    </row>
    <row r="175" spans="1:9" ht="15.75">
      <c r="A175" s="8"/>
      <c r="B175" s="14" t="s">
        <v>46</v>
      </c>
      <c r="C175" s="9">
        <v>4429</v>
      </c>
      <c r="D175" s="9" t="s">
        <v>7</v>
      </c>
      <c r="E175" s="21" t="s">
        <v>69</v>
      </c>
      <c r="F175" s="80">
        <v>2500</v>
      </c>
      <c r="G175" s="72">
        <v>139.94</v>
      </c>
      <c r="H175" s="103">
        <f t="shared" si="18"/>
        <v>209.91</v>
      </c>
      <c r="I175" s="100">
        <f t="shared" si="19"/>
        <v>-2290.09</v>
      </c>
    </row>
    <row r="176" spans="1:9" ht="15.75">
      <c r="A176" s="8"/>
      <c r="B176" s="14"/>
      <c r="C176" s="9">
        <v>4431</v>
      </c>
      <c r="D176" s="9" t="s">
        <v>7</v>
      </c>
      <c r="E176" s="22" t="s">
        <v>71</v>
      </c>
      <c r="F176" s="80">
        <v>8500</v>
      </c>
      <c r="G176" s="72">
        <v>3425.59</v>
      </c>
      <c r="H176" s="103">
        <f t="shared" si="18"/>
        <v>5138.385</v>
      </c>
      <c r="I176" s="100">
        <f t="shared" si="19"/>
        <v>-3361.615</v>
      </c>
    </row>
    <row r="177" spans="1:9" ht="16.5" thickBot="1">
      <c r="A177" s="39"/>
      <c r="B177" s="40" t="s">
        <v>47</v>
      </c>
      <c r="C177" s="41"/>
      <c r="D177" s="41"/>
      <c r="E177" s="42"/>
      <c r="F177" s="43">
        <f>(F174+F175+F176)-(F169+F170+F171+F173+F172)</f>
        <v>11600</v>
      </c>
      <c r="G177" s="43">
        <f>(G174+G175+G176)-(G169+G170+G171+G173+G172)</f>
        <v>5932.4</v>
      </c>
      <c r="H177" s="97">
        <f>(H174+H175+H176)-(H169+H170+H171+H173+H172)</f>
        <v>8898.6</v>
      </c>
      <c r="I177" s="78">
        <f>(I174+I175+I176)-(I169+I170+I171+I173+I172)</f>
        <v>-2701.4</v>
      </c>
    </row>
    <row r="178" spans="1:9" ht="15.75">
      <c r="A178" s="45">
        <v>36511</v>
      </c>
      <c r="B178" s="46" t="s">
        <v>42</v>
      </c>
      <c r="C178" s="47"/>
      <c r="D178" s="47"/>
      <c r="E178" s="58" t="s">
        <v>43</v>
      </c>
      <c r="F178" s="80">
        <v>0</v>
      </c>
      <c r="G178" s="72">
        <v>0</v>
      </c>
      <c r="H178" s="103">
        <f>G178/8*12</f>
        <v>0</v>
      </c>
      <c r="I178" s="100">
        <f>H178-F178</f>
        <v>0</v>
      </c>
    </row>
    <row r="179" spans="1:9" ht="16.5" thickBot="1">
      <c r="A179" s="39"/>
      <c r="B179" s="40" t="s">
        <v>47</v>
      </c>
      <c r="C179" s="41"/>
      <c r="D179" s="41"/>
      <c r="E179" s="42"/>
      <c r="F179" s="43">
        <f>SUM(F178)</f>
        <v>0</v>
      </c>
      <c r="G179" s="43">
        <f>SUM(G178)</f>
        <v>0</v>
      </c>
      <c r="H179" s="97">
        <f>SUM(H178)</f>
        <v>0</v>
      </c>
      <c r="I179" s="78">
        <f>SUM(I178)</f>
        <v>0</v>
      </c>
    </row>
    <row r="180" spans="1:9" ht="15.75">
      <c r="A180" s="11">
        <v>36512</v>
      </c>
      <c r="B180" s="15" t="s">
        <v>44</v>
      </c>
      <c r="C180" s="12">
        <v>3211</v>
      </c>
      <c r="D180" s="12" t="s">
        <v>6</v>
      </c>
      <c r="E180" s="22" t="s">
        <v>12</v>
      </c>
      <c r="F180" s="80">
        <v>20000</v>
      </c>
      <c r="G180" s="72">
        <v>32580.92</v>
      </c>
      <c r="H180" s="103">
        <f>G180/8*12</f>
        <v>48871.38</v>
      </c>
      <c r="I180" s="100">
        <f>H180-F180</f>
        <v>28871.379999999997</v>
      </c>
    </row>
    <row r="181" spans="1:9" ht="15.75">
      <c r="A181" s="11"/>
      <c r="B181" s="15"/>
      <c r="C181" s="12">
        <v>3215</v>
      </c>
      <c r="D181" s="12" t="s">
        <v>6</v>
      </c>
      <c r="E181" s="21" t="s">
        <v>110</v>
      </c>
      <c r="F181" s="80">
        <v>3000</v>
      </c>
      <c r="G181" s="72">
        <v>2905.43</v>
      </c>
      <c r="H181" s="103">
        <f>G181/8*12</f>
        <v>4358.1449999999995</v>
      </c>
      <c r="I181" s="100">
        <f>H181-F181</f>
        <v>1358.1449999999995</v>
      </c>
    </row>
    <row r="182" spans="1:9" ht="15.75">
      <c r="A182" s="11"/>
      <c r="B182" s="15"/>
      <c r="C182" s="12">
        <v>3221</v>
      </c>
      <c r="D182" s="12" t="s">
        <v>6</v>
      </c>
      <c r="E182" s="22" t="s">
        <v>14</v>
      </c>
      <c r="F182" s="80">
        <v>0</v>
      </c>
      <c r="G182" s="72">
        <v>2961.77</v>
      </c>
      <c r="H182" s="103">
        <f>G182/8*12</f>
        <v>4442.655</v>
      </c>
      <c r="I182" s="100">
        <f>H182-F182</f>
        <v>4442.655</v>
      </c>
    </row>
    <row r="183" spans="1:9" ht="15.75">
      <c r="A183" s="11"/>
      <c r="B183" s="15"/>
      <c r="C183" s="12">
        <v>4331</v>
      </c>
      <c r="D183" s="12" t="s">
        <v>7</v>
      </c>
      <c r="E183" s="21" t="s">
        <v>8</v>
      </c>
      <c r="F183" s="80">
        <v>500000</v>
      </c>
      <c r="G183" s="72">
        <v>162586.54</v>
      </c>
      <c r="H183" s="106">
        <v>260000</v>
      </c>
      <c r="I183" s="100">
        <f>H183-F183</f>
        <v>-240000</v>
      </c>
    </row>
    <row r="184" spans="1:9" ht="15.75">
      <c r="A184" s="11"/>
      <c r="B184" s="15"/>
      <c r="C184" s="12">
        <v>4332</v>
      </c>
      <c r="D184" s="12" t="s">
        <v>7</v>
      </c>
      <c r="E184" s="21" t="s">
        <v>9</v>
      </c>
      <c r="F184" s="80">
        <v>0</v>
      </c>
      <c r="G184" s="72">
        <v>0</v>
      </c>
      <c r="H184" s="103">
        <f>G184/8*12</f>
        <v>0</v>
      </c>
      <c r="I184" s="100">
        <f>H184-F184</f>
        <v>0</v>
      </c>
    </row>
    <row r="185" spans="1:9" ht="16.5" thickBot="1">
      <c r="A185" s="39"/>
      <c r="B185" s="40" t="s">
        <v>47</v>
      </c>
      <c r="C185" s="41"/>
      <c r="D185" s="41"/>
      <c r="E185" s="42"/>
      <c r="F185" s="43">
        <f>(F183+F184)-(F180+F181+F182)</f>
        <v>477000</v>
      </c>
      <c r="G185" s="43">
        <f>(G183+G184)-(G180+G181+G182)</f>
        <v>124138.42000000001</v>
      </c>
      <c r="H185" s="97">
        <f>(H183+H184)-(H180+H181+H182)</f>
        <v>202327.82</v>
      </c>
      <c r="I185" s="78">
        <f>(I183+I184)-(I180+I181+I182)</f>
        <v>-274672.18</v>
      </c>
    </row>
    <row r="186" spans="1:9" ht="15.75">
      <c r="A186" s="11">
        <v>36513</v>
      </c>
      <c r="B186" s="15" t="s">
        <v>114</v>
      </c>
      <c r="C186" s="12">
        <v>4812</v>
      </c>
      <c r="D186" s="12" t="s">
        <v>7</v>
      </c>
      <c r="E186" s="22" t="s">
        <v>115</v>
      </c>
      <c r="F186" s="80">
        <v>800000</v>
      </c>
      <c r="G186" s="72">
        <v>90000</v>
      </c>
      <c r="H186" s="106">
        <v>800000</v>
      </c>
      <c r="I186" s="100">
        <f>H186-F186</f>
        <v>0</v>
      </c>
    </row>
    <row r="187" spans="1:9" ht="16.5" thickBot="1">
      <c r="A187" s="39"/>
      <c r="B187" s="40" t="s">
        <v>47</v>
      </c>
      <c r="C187" s="41"/>
      <c r="D187" s="41"/>
      <c r="E187" s="42"/>
      <c r="F187" s="43">
        <f>SUM(F186)</f>
        <v>800000</v>
      </c>
      <c r="G187" s="43">
        <f>SUM(G186)</f>
        <v>90000</v>
      </c>
      <c r="H187" s="97">
        <f>SUM(H186)</f>
        <v>800000</v>
      </c>
      <c r="I187" s="78">
        <f>SUM(I186)</f>
        <v>0</v>
      </c>
    </row>
    <row r="188" spans="1:9" ht="15.75">
      <c r="A188" s="11">
        <v>36514</v>
      </c>
      <c r="B188" s="15" t="s">
        <v>45</v>
      </c>
      <c r="C188" s="12">
        <v>3221</v>
      </c>
      <c r="D188" s="12" t="s">
        <v>6</v>
      </c>
      <c r="E188" s="22" t="s">
        <v>14</v>
      </c>
      <c r="F188" s="80">
        <v>3000</v>
      </c>
      <c r="G188" s="72">
        <v>506</v>
      </c>
      <c r="H188" s="103">
        <f>G188/8*12</f>
        <v>759</v>
      </c>
      <c r="I188" s="100">
        <f>H188-F188</f>
        <v>-2241</v>
      </c>
    </row>
    <row r="189" spans="1:9" ht="15.75">
      <c r="A189" s="11"/>
      <c r="B189" s="15"/>
      <c r="C189" s="12">
        <v>3225</v>
      </c>
      <c r="D189" s="12" t="s">
        <v>6</v>
      </c>
      <c r="E189" s="21" t="s">
        <v>111</v>
      </c>
      <c r="F189" s="80">
        <v>6000</v>
      </c>
      <c r="G189" s="72">
        <v>6400.93</v>
      </c>
      <c r="H189" s="103">
        <f>G189/8*12</f>
        <v>9601.395</v>
      </c>
      <c r="I189" s="100">
        <f>H189-F189</f>
        <v>3601.3950000000004</v>
      </c>
    </row>
    <row r="190" spans="1:9" ht="15.75">
      <c r="A190" s="8"/>
      <c r="B190" s="14"/>
      <c r="C190" s="9">
        <v>4332</v>
      </c>
      <c r="D190" s="9" t="s">
        <v>7</v>
      </c>
      <c r="E190" s="21" t="s">
        <v>9</v>
      </c>
      <c r="F190" s="80">
        <v>550000</v>
      </c>
      <c r="G190" s="72">
        <v>244468.29</v>
      </c>
      <c r="H190" s="106">
        <v>400000</v>
      </c>
      <c r="I190" s="100">
        <f>H190-F190</f>
        <v>-150000</v>
      </c>
    </row>
    <row r="191" spans="1:9" ht="16.5" thickBot="1">
      <c r="A191" s="39"/>
      <c r="B191" s="40" t="s">
        <v>47</v>
      </c>
      <c r="C191" s="41"/>
      <c r="D191" s="41"/>
      <c r="E191" s="42"/>
      <c r="F191" s="43">
        <f>F190-F189-F188</f>
        <v>541000</v>
      </c>
      <c r="G191" s="43">
        <f>G190-G189-G188</f>
        <v>237561.36000000002</v>
      </c>
      <c r="H191" s="97">
        <f>H190-H189-H188</f>
        <v>389639.605</v>
      </c>
      <c r="I191" s="78">
        <f>I190-I189-I188</f>
        <v>-151360.395</v>
      </c>
    </row>
    <row r="192" spans="1:9" ht="15.75">
      <c r="A192" s="11">
        <v>36610</v>
      </c>
      <c r="B192" s="15" t="s">
        <v>52</v>
      </c>
      <c r="C192" s="12">
        <v>3141</v>
      </c>
      <c r="D192" s="12" t="s">
        <v>6</v>
      </c>
      <c r="E192" s="22" t="s">
        <v>55</v>
      </c>
      <c r="F192" s="80">
        <v>0</v>
      </c>
      <c r="G192" s="72">
        <v>5807.72</v>
      </c>
      <c r="H192" s="103">
        <f>G192/8*12</f>
        <v>8711.58</v>
      </c>
      <c r="I192" s="100">
        <f>H192-F192</f>
        <v>8711.58</v>
      </c>
    </row>
    <row r="193" spans="1:9" ht="15.75">
      <c r="A193" s="11"/>
      <c r="B193" s="15"/>
      <c r="C193" s="12">
        <v>4261</v>
      </c>
      <c r="D193" s="12" t="s">
        <v>7</v>
      </c>
      <c r="E193" s="22" t="s">
        <v>70</v>
      </c>
      <c r="F193" s="80">
        <v>1200</v>
      </c>
      <c r="G193" s="72">
        <v>0</v>
      </c>
      <c r="H193" s="103">
        <f>G193/8*12</f>
        <v>0</v>
      </c>
      <c r="I193" s="100">
        <f>H193-F193</f>
        <v>-1200</v>
      </c>
    </row>
    <row r="194" spans="1:9" ht="15.75">
      <c r="A194" s="11"/>
      <c r="B194" s="15"/>
      <c r="C194" s="12">
        <v>4271</v>
      </c>
      <c r="D194" s="12" t="s">
        <v>7</v>
      </c>
      <c r="E194" s="22" t="s">
        <v>127</v>
      </c>
      <c r="F194" s="80">
        <v>16500</v>
      </c>
      <c r="G194" s="72">
        <v>1163.36</v>
      </c>
      <c r="H194" s="103">
        <f>G194/8*12</f>
        <v>1745.04</v>
      </c>
      <c r="I194" s="100">
        <f>H194-F194</f>
        <v>-14754.96</v>
      </c>
    </row>
    <row r="195" spans="1:9" ht="15.75">
      <c r="A195" s="11"/>
      <c r="B195" s="15"/>
      <c r="C195" s="12">
        <v>4431</v>
      </c>
      <c r="D195" s="12" t="s">
        <v>7</v>
      </c>
      <c r="E195" s="22" t="s">
        <v>71</v>
      </c>
      <c r="F195" s="80">
        <v>600</v>
      </c>
      <c r="G195" s="72">
        <v>0</v>
      </c>
      <c r="H195" s="103">
        <f>G195/8*12</f>
        <v>0</v>
      </c>
      <c r="I195" s="100">
        <f>H195-F195</f>
        <v>-600</v>
      </c>
    </row>
    <row r="196" spans="1:9" ht="15.75">
      <c r="A196" s="11"/>
      <c r="B196" s="15"/>
      <c r="C196" s="12">
        <v>4458</v>
      </c>
      <c r="D196" s="12" t="s">
        <v>7</v>
      </c>
      <c r="E196" s="22" t="s">
        <v>116</v>
      </c>
      <c r="F196" s="80">
        <v>0</v>
      </c>
      <c r="G196" s="72">
        <v>0</v>
      </c>
      <c r="H196" s="103">
        <f>G196/8*12</f>
        <v>0</v>
      </c>
      <c r="I196" s="100">
        <f>H196-F196</f>
        <v>0</v>
      </c>
    </row>
    <row r="197" spans="1:9" ht="16.5" thickBot="1">
      <c r="A197" s="39"/>
      <c r="B197" s="40" t="s">
        <v>47</v>
      </c>
      <c r="C197" s="41"/>
      <c r="D197" s="41"/>
      <c r="E197" s="42"/>
      <c r="F197" s="43">
        <f>F193+F194+F195+F196-F192</f>
        <v>18300</v>
      </c>
      <c r="G197" s="43">
        <f>G193+G194+G195+G196-G192</f>
        <v>-4644.360000000001</v>
      </c>
      <c r="H197" s="43">
        <f>H193+H194+H195+H196-H192</f>
        <v>-6966.54</v>
      </c>
      <c r="I197" s="43">
        <f>I193+I194+I195+I196-I192</f>
        <v>-25266.54</v>
      </c>
    </row>
    <row r="198" spans="1:9" ht="15.75">
      <c r="A198" s="11">
        <v>36620</v>
      </c>
      <c r="B198" s="15" t="s">
        <v>53</v>
      </c>
      <c r="C198" s="12">
        <v>3141</v>
      </c>
      <c r="D198" s="12" t="s">
        <v>6</v>
      </c>
      <c r="E198" s="22" t="s">
        <v>55</v>
      </c>
      <c r="F198" s="80">
        <v>50100</v>
      </c>
      <c r="G198" s="72">
        <v>50045.9</v>
      </c>
      <c r="H198" s="103">
        <f aca="true" t="shared" si="20" ref="H198:H203">G198/8*12</f>
        <v>75068.85</v>
      </c>
      <c r="I198" s="100">
        <f aca="true" t="shared" si="21" ref="I198:I203">H198-F198</f>
        <v>24968.850000000006</v>
      </c>
    </row>
    <row r="199" spans="1:9" ht="15.75">
      <c r="A199" s="11"/>
      <c r="B199" s="15" t="s">
        <v>54</v>
      </c>
      <c r="C199" s="12">
        <v>3141</v>
      </c>
      <c r="D199" s="12" t="s">
        <v>6</v>
      </c>
      <c r="E199" s="22" t="s">
        <v>108</v>
      </c>
      <c r="F199" s="80">
        <v>20500</v>
      </c>
      <c r="G199" s="72">
        <v>10245.38</v>
      </c>
      <c r="H199" s="103">
        <f t="shared" si="20"/>
        <v>15368.07</v>
      </c>
      <c r="I199" s="100">
        <f t="shared" si="21"/>
        <v>-5131.93</v>
      </c>
    </row>
    <row r="200" spans="1:9" ht="15.75">
      <c r="A200" s="11"/>
      <c r="B200" s="15"/>
      <c r="C200" s="12">
        <v>4261</v>
      </c>
      <c r="D200" s="12" t="s">
        <v>7</v>
      </c>
      <c r="E200" s="22" t="s">
        <v>70</v>
      </c>
      <c r="F200" s="80">
        <v>3600</v>
      </c>
      <c r="G200" s="72">
        <v>2295.9</v>
      </c>
      <c r="H200" s="103">
        <f t="shared" si="20"/>
        <v>3443.8500000000004</v>
      </c>
      <c r="I200" s="100">
        <f t="shared" si="21"/>
        <v>-156.14999999999964</v>
      </c>
    </row>
    <row r="201" spans="1:9" ht="15.75">
      <c r="A201" s="11" t="s">
        <v>46</v>
      </c>
      <c r="B201" s="15" t="s">
        <v>46</v>
      </c>
      <c r="C201" s="12">
        <v>4271</v>
      </c>
      <c r="D201" s="12" t="s">
        <v>7</v>
      </c>
      <c r="E201" s="22" t="s">
        <v>90</v>
      </c>
      <c r="F201" s="80">
        <v>43500</v>
      </c>
      <c r="G201" s="72">
        <v>8835.5</v>
      </c>
      <c r="H201" s="103">
        <f t="shared" si="20"/>
        <v>13253.25</v>
      </c>
      <c r="I201" s="100">
        <f t="shared" si="21"/>
        <v>-30246.75</v>
      </c>
    </row>
    <row r="202" spans="1:9" ht="15.75">
      <c r="A202" s="11"/>
      <c r="B202" s="15"/>
      <c r="C202" s="12">
        <v>4312</v>
      </c>
      <c r="D202" s="12" t="s">
        <v>7</v>
      </c>
      <c r="E202" s="22" t="s">
        <v>109</v>
      </c>
      <c r="F202" s="80">
        <v>20500</v>
      </c>
      <c r="G202" s="72">
        <v>11952.94</v>
      </c>
      <c r="H202" s="103">
        <f t="shared" si="20"/>
        <v>17929.41</v>
      </c>
      <c r="I202" s="100">
        <f t="shared" si="21"/>
        <v>-2570.59</v>
      </c>
    </row>
    <row r="203" spans="1:9" ht="15.75">
      <c r="A203" s="11"/>
      <c r="B203" s="15"/>
      <c r="C203" s="12">
        <v>4431</v>
      </c>
      <c r="D203" s="12" t="s">
        <v>7</v>
      </c>
      <c r="E203" s="22" t="s">
        <v>71</v>
      </c>
      <c r="F203" s="80">
        <v>12000</v>
      </c>
      <c r="G203" s="72">
        <v>5230.2</v>
      </c>
      <c r="H203" s="103">
        <f t="shared" si="20"/>
        <v>7845.299999999999</v>
      </c>
      <c r="I203" s="100">
        <f t="shared" si="21"/>
        <v>-4154.700000000001</v>
      </c>
    </row>
    <row r="204" spans="1:9" ht="16.5" thickBot="1">
      <c r="A204" s="39"/>
      <c r="B204" s="40" t="s">
        <v>47</v>
      </c>
      <c r="C204" s="41"/>
      <c r="D204" s="41"/>
      <c r="E204" s="42"/>
      <c r="F204" s="43">
        <f>(F200+F201+F202+F203)-(F198+F199)</f>
        <v>9000</v>
      </c>
      <c r="G204" s="43">
        <f>(G200+G201+G202+G203)-(G198+G199)</f>
        <v>-31976.739999999998</v>
      </c>
      <c r="H204" s="97">
        <f>(H200+H201+H202+H203)-(H198+H199)</f>
        <v>-47965.110000000015</v>
      </c>
      <c r="I204" s="78">
        <f>(I200+I201+I202+I203)-(I198+I199)</f>
        <v>-56965.11000000001</v>
      </c>
    </row>
    <row r="205" spans="1:9" ht="15.75">
      <c r="A205" s="11">
        <v>36630</v>
      </c>
      <c r="B205" s="15" t="s">
        <v>60</v>
      </c>
      <c r="C205" s="12">
        <v>3140</v>
      </c>
      <c r="D205" s="12" t="s">
        <v>6</v>
      </c>
      <c r="E205" s="22" t="s">
        <v>92</v>
      </c>
      <c r="F205" s="80">
        <v>0</v>
      </c>
      <c r="G205" s="72">
        <v>7900</v>
      </c>
      <c r="H205" s="103">
        <f aca="true" t="shared" si="22" ref="H205:H210">G205/8*12</f>
        <v>11850</v>
      </c>
      <c r="I205" s="100">
        <f aca="true" t="shared" si="23" ref="I205:I210">H205-F205</f>
        <v>11850</v>
      </c>
    </row>
    <row r="206" spans="1:9" ht="15.75">
      <c r="A206" s="11"/>
      <c r="B206" s="15" t="s">
        <v>61</v>
      </c>
      <c r="C206" s="12">
        <v>3141</v>
      </c>
      <c r="D206" s="12" t="s">
        <v>6</v>
      </c>
      <c r="E206" s="22" t="s">
        <v>55</v>
      </c>
      <c r="F206" s="80">
        <v>130000</v>
      </c>
      <c r="G206" s="72">
        <v>127851.64</v>
      </c>
      <c r="H206" s="103">
        <f t="shared" si="22"/>
        <v>191777.46</v>
      </c>
      <c r="I206" s="100">
        <f t="shared" si="23"/>
        <v>61777.45999999999</v>
      </c>
    </row>
    <row r="207" spans="1:9" ht="15.75">
      <c r="A207" s="11"/>
      <c r="B207" s="14"/>
      <c r="C207" s="12">
        <v>3488</v>
      </c>
      <c r="D207" s="12" t="s">
        <v>6</v>
      </c>
      <c r="E207" s="22" t="s">
        <v>83</v>
      </c>
      <c r="F207" s="80">
        <v>0</v>
      </c>
      <c r="G207" s="72">
        <v>59.74</v>
      </c>
      <c r="H207" s="103">
        <f t="shared" si="22"/>
        <v>89.61</v>
      </c>
      <c r="I207" s="100">
        <f t="shared" si="23"/>
        <v>89.61</v>
      </c>
    </row>
    <row r="208" spans="1:9" ht="15.75">
      <c r="A208" s="8"/>
      <c r="B208" s="14"/>
      <c r="C208" s="9">
        <v>4261</v>
      </c>
      <c r="D208" s="9" t="s">
        <v>7</v>
      </c>
      <c r="E208" s="22" t="s">
        <v>70</v>
      </c>
      <c r="F208" s="80">
        <v>5500</v>
      </c>
      <c r="G208" s="72">
        <v>379.11</v>
      </c>
      <c r="H208" s="103">
        <f t="shared" si="22"/>
        <v>568.665</v>
      </c>
      <c r="I208" s="100">
        <f t="shared" si="23"/>
        <v>-4931.335</v>
      </c>
    </row>
    <row r="209" spans="1:9" ht="15.75">
      <c r="A209" s="8"/>
      <c r="B209" s="14"/>
      <c r="C209" s="9">
        <v>4317</v>
      </c>
      <c r="D209" s="9" t="s">
        <v>7</v>
      </c>
      <c r="E209" s="22" t="s">
        <v>95</v>
      </c>
      <c r="F209" s="80">
        <v>0</v>
      </c>
      <c r="G209" s="72">
        <v>72048.07</v>
      </c>
      <c r="H209" s="103">
        <f t="shared" si="22"/>
        <v>108072.10500000001</v>
      </c>
      <c r="I209" s="100">
        <f t="shared" si="23"/>
        <v>108072.10500000001</v>
      </c>
    </row>
    <row r="210" spans="1:9" ht="15.75">
      <c r="A210" s="8"/>
      <c r="B210" s="14"/>
      <c r="C210" s="9">
        <v>4431</v>
      </c>
      <c r="D210" s="9" t="s">
        <v>7</v>
      </c>
      <c r="E210" s="22" t="s">
        <v>89</v>
      </c>
      <c r="F210" s="80">
        <v>195500</v>
      </c>
      <c r="G210" s="72">
        <v>118014.19</v>
      </c>
      <c r="H210" s="103">
        <f t="shared" si="22"/>
        <v>177021.285</v>
      </c>
      <c r="I210" s="100">
        <f t="shared" si="23"/>
        <v>-18478.714999999997</v>
      </c>
    </row>
    <row r="211" spans="1:9" ht="16.5" thickBot="1">
      <c r="A211" s="39"/>
      <c r="B211" s="40" t="s">
        <v>47</v>
      </c>
      <c r="C211" s="41"/>
      <c r="D211" s="41"/>
      <c r="E211" s="42"/>
      <c r="F211" s="43">
        <f>F210+F209+F208-F205-F206-F207</f>
        <v>71000</v>
      </c>
      <c r="G211" s="43">
        <f>G210+G209+G208-G205-G206-G207</f>
        <v>54629.99</v>
      </c>
      <c r="H211" s="43">
        <f>H210+H209+H208-H205-H206-H207</f>
        <v>81944.985</v>
      </c>
      <c r="I211" s="43">
        <f>I210+I209+I208-I205-I206-I207</f>
        <v>10944.985000000015</v>
      </c>
    </row>
    <row r="212" spans="1:9" ht="15.75">
      <c r="A212" s="52">
        <v>36751</v>
      </c>
      <c r="B212" s="53" t="s">
        <v>72</v>
      </c>
      <c r="C212" s="54">
        <v>4261</v>
      </c>
      <c r="D212" s="54" t="s">
        <v>7</v>
      </c>
      <c r="E212" s="22" t="s">
        <v>70</v>
      </c>
      <c r="F212" s="80">
        <v>600</v>
      </c>
      <c r="G212" s="72">
        <v>1310.4</v>
      </c>
      <c r="H212" s="103">
        <f>G212/8*12</f>
        <v>1965.6000000000001</v>
      </c>
      <c r="I212" s="100">
        <f>H212-F212</f>
        <v>1365.6000000000001</v>
      </c>
    </row>
    <row r="213" spans="1:9" ht="15.75">
      <c r="A213" s="8"/>
      <c r="B213" s="14" t="s">
        <v>73</v>
      </c>
      <c r="C213" s="9">
        <v>4331</v>
      </c>
      <c r="D213" s="9" t="s">
        <v>7</v>
      </c>
      <c r="E213" s="21" t="s">
        <v>8</v>
      </c>
      <c r="F213" s="80">
        <v>1500</v>
      </c>
      <c r="G213" s="72">
        <v>0</v>
      </c>
      <c r="H213" s="103">
        <f>G213/8*12</f>
        <v>0</v>
      </c>
      <c r="I213" s="100">
        <f>H213-F213</f>
        <v>-1500</v>
      </c>
    </row>
    <row r="214" spans="1:9" ht="15.75">
      <c r="A214" s="8"/>
      <c r="B214" s="14"/>
      <c r="C214" s="12">
        <v>4431</v>
      </c>
      <c r="D214" s="12" t="s">
        <v>7</v>
      </c>
      <c r="E214" s="22" t="s">
        <v>71</v>
      </c>
      <c r="F214" s="80">
        <v>2200</v>
      </c>
      <c r="G214" s="72">
        <v>2210.85</v>
      </c>
      <c r="H214" s="103">
        <f>G214/8*12</f>
        <v>3316.2749999999996</v>
      </c>
      <c r="I214" s="100">
        <f>H214-F214</f>
        <v>1116.2749999999996</v>
      </c>
    </row>
    <row r="215" spans="1:9" ht="16.5" thickBot="1">
      <c r="A215" s="39"/>
      <c r="B215" s="40" t="s">
        <v>47</v>
      </c>
      <c r="C215" s="41"/>
      <c r="D215" s="41"/>
      <c r="E215" s="42"/>
      <c r="F215" s="43">
        <f>SUM(F212:F214)</f>
        <v>4300</v>
      </c>
      <c r="G215" s="43">
        <f>SUM(G212:G214)</f>
        <v>3521.25</v>
      </c>
      <c r="H215" s="97">
        <f>SUM(H212:H214)</f>
        <v>5281.875</v>
      </c>
      <c r="I215" s="78">
        <f>SUM(I212:I214)</f>
        <v>981.8749999999998</v>
      </c>
    </row>
    <row r="216" spans="1:9" ht="15.75">
      <c r="A216" s="52">
        <v>36752</v>
      </c>
      <c r="B216" s="53" t="s">
        <v>74</v>
      </c>
      <c r="C216" s="54">
        <v>4261</v>
      </c>
      <c r="D216" s="54" t="s">
        <v>7</v>
      </c>
      <c r="E216" s="22" t="s">
        <v>70</v>
      </c>
      <c r="F216" s="80">
        <v>600</v>
      </c>
      <c r="G216" s="72">
        <v>0</v>
      </c>
      <c r="H216" s="103">
        <f>G216/8*12</f>
        <v>0</v>
      </c>
      <c r="I216" s="100">
        <f>H216-F216</f>
        <v>-600</v>
      </c>
    </row>
    <row r="217" spans="1:9" ht="15.75">
      <c r="A217" s="8"/>
      <c r="B217" s="14" t="s">
        <v>75</v>
      </c>
      <c r="C217" s="9">
        <v>4331</v>
      </c>
      <c r="D217" s="9" t="s">
        <v>7</v>
      </c>
      <c r="E217" s="21" t="s">
        <v>8</v>
      </c>
      <c r="F217" s="80">
        <v>1000</v>
      </c>
      <c r="G217" s="72">
        <v>0</v>
      </c>
      <c r="H217" s="103">
        <f>G217/8*12</f>
        <v>0</v>
      </c>
      <c r="I217" s="100">
        <f>H217-F217</f>
        <v>-1000</v>
      </c>
    </row>
    <row r="218" spans="1:9" ht="15.75">
      <c r="A218" s="8"/>
      <c r="B218" s="14" t="s">
        <v>76</v>
      </c>
      <c r="C218" s="12">
        <v>4431</v>
      </c>
      <c r="D218" s="12" t="s">
        <v>7</v>
      </c>
      <c r="E218" s="22" t="s">
        <v>71</v>
      </c>
      <c r="F218" s="80">
        <v>200</v>
      </c>
      <c r="G218" s="72">
        <v>201.05</v>
      </c>
      <c r="H218" s="103">
        <f>G218/8*12</f>
        <v>301.57500000000005</v>
      </c>
      <c r="I218" s="100">
        <f>H218-F218</f>
        <v>101.57500000000005</v>
      </c>
    </row>
    <row r="219" spans="1:9" ht="16.5" thickBot="1">
      <c r="A219" s="39"/>
      <c r="B219" s="40" t="s">
        <v>47</v>
      </c>
      <c r="C219" s="41"/>
      <c r="D219" s="41"/>
      <c r="E219" s="42"/>
      <c r="F219" s="43">
        <f>SUM(F216:F218)</f>
        <v>1800</v>
      </c>
      <c r="G219" s="43">
        <f>SUM(G216:G218)</f>
        <v>201.05</v>
      </c>
      <c r="H219" s="97">
        <f>SUM(H216:H218)</f>
        <v>301.57500000000005</v>
      </c>
      <c r="I219" s="78">
        <f>SUM(I216:I218)</f>
        <v>-1498.425</v>
      </c>
    </row>
    <row r="220" spans="1:9" ht="15.75">
      <c r="A220" s="45">
        <v>36753</v>
      </c>
      <c r="B220" s="46" t="s">
        <v>91</v>
      </c>
      <c r="C220" s="54">
        <v>4261</v>
      </c>
      <c r="D220" s="54" t="s">
        <v>7</v>
      </c>
      <c r="E220" s="22" t="s">
        <v>70</v>
      </c>
      <c r="F220" s="80">
        <v>600</v>
      </c>
      <c r="G220" s="72">
        <v>0</v>
      </c>
      <c r="H220" s="103">
        <f>G220/8*12</f>
        <v>0</v>
      </c>
      <c r="I220" s="100">
        <f>H220-F220</f>
        <v>-600</v>
      </c>
    </row>
    <row r="221" spans="1:9" ht="15.75">
      <c r="A221" s="61"/>
      <c r="B221" s="62"/>
      <c r="C221" s="12">
        <v>4431</v>
      </c>
      <c r="D221" s="12" t="s">
        <v>7</v>
      </c>
      <c r="E221" s="22" t="s">
        <v>71</v>
      </c>
      <c r="F221" s="80">
        <v>200</v>
      </c>
      <c r="G221" s="72">
        <v>176.3</v>
      </c>
      <c r="H221" s="103">
        <f>G221/8*12</f>
        <v>264.45000000000005</v>
      </c>
      <c r="I221" s="100">
        <f>H221-F221</f>
        <v>64.45000000000005</v>
      </c>
    </row>
    <row r="222" spans="1:9" ht="16.5" thickBot="1">
      <c r="A222" s="39"/>
      <c r="B222" s="40" t="s">
        <v>47</v>
      </c>
      <c r="C222" s="41"/>
      <c r="D222" s="41"/>
      <c r="E222" s="42"/>
      <c r="F222" s="43">
        <f>SUM(F220:F221)</f>
        <v>800</v>
      </c>
      <c r="G222" s="43">
        <f>SUM(G220:G221)</f>
        <v>176.3</v>
      </c>
      <c r="H222" s="97">
        <f>SUM(H220:H221)</f>
        <v>264.45000000000005</v>
      </c>
      <c r="I222" s="78">
        <f>SUM(I220:I221)</f>
        <v>-535.55</v>
      </c>
    </row>
    <row r="223" spans="1:9" ht="15.75">
      <c r="A223" s="11">
        <v>36754</v>
      </c>
      <c r="B223" s="15" t="s">
        <v>77</v>
      </c>
      <c r="C223" s="54">
        <v>3214</v>
      </c>
      <c r="D223" s="54" t="s">
        <v>6</v>
      </c>
      <c r="E223" s="22" t="s">
        <v>113</v>
      </c>
      <c r="F223" s="80">
        <v>0</v>
      </c>
      <c r="G223" s="72">
        <v>146.08</v>
      </c>
      <c r="H223" s="103">
        <f aca="true" t="shared" si="24" ref="H223:H228">G223/8*12</f>
        <v>219.12</v>
      </c>
      <c r="I223" s="100">
        <f aca="true" t="shared" si="25" ref="I223:I228">H223-F223</f>
        <v>219.12</v>
      </c>
    </row>
    <row r="224" spans="1:9" ht="15.75">
      <c r="A224" s="11"/>
      <c r="B224" s="14" t="s">
        <v>78</v>
      </c>
      <c r="C224" s="12">
        <v>4261</v>
      </c>
      <c r="D224" s="12" t="s">
        <v>7</v>
      </c>
      <c r="E224" s="22" t="s">
        <v>70</v>
      </c>
      <c r="F224" s="80">
        <v>1000</v>
      </c>
      <c r="G224" s="72">
        <v>35</v>
      </c>
      <c r="H224" s="103">
        <f t="shared" si="24"/>
        <v>52.5</v>
      </c>
      <c r="I224" s="100">
        <f t="shared" si="25"/>
        <v>-947.5</v>
      </c>
    </row>
    <row r="225" spans="1:9" ht="15.75">
      <c r="A225" s="11"/>
      <c r="B225" s="14" t="s">
        <v>103</v>
      </c>
      <c r="C225" s="9">
        <v>4331</v>
      </c>
      <c r="D225" s="9" t="s">
        <v>7</v>
      </c>
      <c r="E225" s="21" t="s">
        <v>8</v>
      </c>
      <c r="F225" s="80">
        <v>550000</v>
      </c>
      <c r="G225" s="72">
        <v>402736.15</v>
      </c>
      <c r="H225" s="103">
        <f t="shared" si="24"/>
        <v>604104.2250000001</v>
      </c>
      <c r="I225" s="100">
        <f t="shared" si="25"/>
        <v>54104.22500000009</v>
      </c>
    </row>
    <row r="226" spans="1:9" ht="15.75">
      <c r="A226" s="8"/>
      <c r="B226" s="14"/>
      <c r="C226" s="9">
        <v>4332</v>
      </c>
      <c r="D226" s="9" t="s">
        <v>7</v>
      </c>
      <c r="E226" s="21" t="s">
        <v>9</v>
      </c>
      <c r="F226" s="80">
        <v>0</v>
      </c>
      <c r="G226" s="72">
        <v>0</v>
      </c>
      <c r="H226" s="103">
        <f t="shared" si="24"/>
        <v>0</v>
      </c>
      <c r="I226" s="100">
        <f t="shared" si="25"/>
        <v>0</v>
      </c>
    </row>
    <row r="227" spans="1:9" ht="15.75">
      <c r="A227" s="8"/>
      <c r="B227" s="14"/>
      <c r="C227" s="12">
        <v>4431</v>
      </c>
      <c r="D227" s="12" t="s">
        <v>7</v>
      </c>
      <c r="E227" s="22" t="s">
        <v>71</v>
      </c>
      <c r="F227" s="80">
        <v>200</v>
      </c>
      <c r="G227" s="72">
        <v>0</v>
      </c>
      <c r="H227" s="103">
        <f t="shared" si="24"/>
        <v>0</v>
      </c>
      <c r="I227" s="100">
        <f t="shared" si="25"/>
        <v>-200</v>
      </c>
    </row>
    <row r="228" spans="1:9" ht="15.75">
      <c r="A228" s="8"/>
      <c r="B228" s="14"/>
      <c r="C228" s="12">
        <v>4452</v>
      </c>
      <c r="D228" s="12" t="s">
        <v>7</v>
      </c>
      <c r="E228" s="22" t="s">
        <v>16</v>
      </c>
      <c r="F228" s="80">
        <v>1000</v>
      </c>
      <c r="G228" s="72">
        <v>0</v>
      </c>
      <c r="H228" s="103">
        <f t="shared" si="24"/>
        <v>0</v>
      </c>
      <c r="I228" s="100">
        <f t="shared" si="25"/>
        <v>-1000</v>
      </c>
    </row>
    <row r="229" spans="1:9" ht="16.5" thickBot="1">
      <c r="A229" s="39"/>
      <c r="B229" s="40" t="s">
        <v>47</v>
      </c>
      <c r="C229" s="41"/>
      <c r="D229" s="41"/>
      <c r="E229" s="42"/>
      <c r="F229" s="43">
        <f>F228+F227+F226+F225+F224-F223</f>
        <v>552200</v>
      </c>
      <c r="G229" s="43">
        <f>G228+G227+G226+G225+G224-G223</f>
        <v>402625.07</v>
      </c>
      <c r="H229" s="97">
        <f>H228+H227+H226+H225+H224-H223</f>
        <v>603937.6050000001</v>
      </c>
      <c r="I229" s="78">
        <f>I228+I227+I226+I225+I224-I223</f>
        <v>51737.60500000009</v>
      </c>
    </row>
    <row r="230" spans="1:9" s="38" customFormat="1" ht="18.75" thickBot="1">
      <c r="A230" s="35"/>
      <c r="B230" s="36" t="s">
        <v>48</v>
      </c>
      <c r="C230" s="35"/>
      <c r="D230" s="35"/>
      <c r="E230" s="37"/>
      <c r="F230" s="34">
        <f>F6+F16+F19+F29+F32+F34+F38+F49+F51+F53+F59+F65+F67+F71+F75+F80+F86+F94+F105+F108+F122+F136+F147+F150+F153+F157+F168+F177+F179+F185+F187+F191+F197+F204+F211+F215+F219+F222+F229</f>
        <v>13196800</v>
      </c>
      <c r="G230" s="34">
        <f>G6+G16+G19+G29+G32+G34+G38+G49+G51+G53+G59+G65+G67+G71+G75+G80+G86+G94+G105+G108+G122+G136+G147+G150+G153+G157+G168+G177+G179+G185+G187+G191+G197+G204+G211+G215+G219+G222+G229</f>
        <v>7897223.720000001</v>
      </c>
      <c r="H230" s="98">
        <f>H6+H16+H19+H29+H32+H34+H38+H49+H51+H53+H59+H65+H67+H71+H75+H80+H86+H94+H105+H108+H122+H136+H147+H150+H153+H157+H168+H177+H179+H185+H187+H191+H197+H204+H211+H215+H219+H222+H229</f>
        <v>13043396.730000002</v>
      </c>
      <c r="I230" s="34">
        <f>I6+I16+I19+I29+I32+I34+I38+I49+I51+I53+I59+I65+I67+I71+I75+I80+I86+I94+I105+I108+I122+I136+I147+I150+I153+I157+I168+I177+I179+I185+I187+I191+I197+I204+I211+I215+I219+I222+I229</f>
        <v>-153403.2699999998</v>
      </c>
    </row>
    <row r="231" spans="2:3" ht="15.75">
      <c r="B231" s="1"/>
      <c r="C231" s="4" t="s">
        <v>46</v>
      </c>
    </row>
    <row r="232" spans="2:5" ht="15.75">
      <c r="B232" s="1"/>
      <c r="D232" s="4" t="s">
        <v>18</v>
      </c>
      <c r="E232" s="2"/>
    </row>
    <row r="233" spans="2:5" ht="15.75">
      <c r="B233" s="1"/>
      <c r="E233" s="6" t="s">
        <v>46</v>
      </c>
    </row>
    <row r="234" ht="15.75">
      <c r="B234" s="1"/>
    </row>
    <row r="235" ht="15.75">
      <c r="B235" s="1" t="s">
        <v>46</v>
      </c>
    </row>
    <row r="236" ht="15.75">
      <c r="B236" s="1"/>
    </row>
    <row r="237" ht="15.75">
      <c r="B237" s="1"/>
    </row>
    <row r="238" ht="15.75">
      <c r="B238" s="1"/>
    </row>
    <row r="239" ht="15.75">
      <c r="B239" s="1"/>
    </row>
    <row r="240" ht="15.75">
      <c r="B240" s="1"/>
    </row>
    <row r="241" ht="15.75">
      <c r="B241" s="1"/>
    </row>
    <row r="242" ht="15.75">
      <c r="B242" s="1"/>
    </row>
    <row r="243" ht="15.75">
      <c r="B243" s="1"/>
    </row>
    <row r="244" ht="15.75">
      <c r="B244" s="1"/>
    </row>
    <row r="245" ht="15.75">
      <c r="B245" s="1"/>
    </row>
    <row r="246" ht="15.75">
      <c r="B246" s="1"/>
    </row>
    <row r="247" ht="15.75">
      <c r="B247" s="1"/>
    </row>
    <row r="248" ht="15.75">
      <c r="B248" s="1"/>
    </row>
    <row r="249" ht="15.75">
      <c r="B249" s="1"/>
    </row>
    <row r="250" ht="15.75">
      <c r="B250" s="1"/>
    </row>
    <row r="251" ht="15.75">
      <c r="B251" s="1"/>
    </row>
    <row r="252" ht="15.75">
      <c r="B252" s="1"/>
    </row>
    <row r="253" ht="15.75">
      <c r="B253" s="1"/>
    </row>
    <row r="254" ht="15.75">
      <c r="B254" s="1"/>
    </row>
    <row r="255" ht="15.75">
      <c r="B255" s="1"/>
    </row>
    <row r="256" ht="15.75">
      <c r="B256" s="1"/>
    </row>
    <row r="257" ht="15.75">
      <c r="B257" s="1"/>
    </row>
    <row r="258" ht="15.75">
      <c r="B258" s="1"/>
    </row>
    <row r="259" ht="15.75">
      <c r="B259" s="1"/>
    </row>
    <row r="260" ht="15.75">
      <c r="B260" s="1"/>
    </row>
    <row r="261" ht="15.75">
      <c r="B261" s="1"/>
    </row>
    <row r="262" ht="15.75">
      <c r="B262" s="1"/>
    </row>
    <row r="263" ht="15.75">
      <c r="B263" s="1"/>
    </row>
    <row r="264" ht="15.75">
      <c r="B264" s="1"/>
    </row>
    <row r="265" ht="15.75">
      <c r="B265" s="1"/>
    </row>
    <row r="266" ht="15.75">
      <c r="B266" s="1"/>
    </row>
    <row r="267" ht="15.75">
      <c r="B267" s="1"/>
    </row>
    <row r="268" ht="15.75">
      <c r="B268" s="1"/>
    </row>
    <row r="269" ht="15.75">
      <c r="B269" s="1"/>
    </row>
    <row r="270" ht="15.75">
      <c r="B270" s="1"/>
    </row>
    <row r="271" ht="15.75">
      <c r="B271" s="1"/>
    </row>
    <row r="272" ht="15.75">
      <c r="B272" s="1"/>
    </row>
    <row r="273" ht="15.75">
      <c r="B273" s="1"/>
    </row>
    <row r="274" ht="15.75">
      <c r="B274" s="1"/>
    </row>
    <row r="275" ht="15.75">
      <c r="B275" s="1"/>
    </row>
    <row r="276" ht="15.75">
      <c r="B276" s="1"/>
    </row>
    <row r="277" ht="15.75">
      <c r="B277" s="1"/>
    </row>
    <row r="278" ht="15.75">
      <c r="B278" s="1"/>
    </row>
    <row r="279" ht="15.75">
      <c r="B279" s="1"/>
    </row>
    <row r="280" ht="15.75">
      <c r="B280" s="1"/>
    </row>
    <row r="281" ht="15.75">
      <c r="B281" s="1"/>
    </row>
    <row r="282" ht="15.75">
      <c r="B282" s="1"/>
    </row>
    <row r="283" ht="15.75">
      <c r="B283" s="1"/>
    </row>
    <row r="284" ht="15.75">
      <c r="B284" s="1"/>
    </row>
    <row r="285" ht="15.75">
      <c r="B285" s="1"/>
    </row>
    <row r="286" ht="15.75">
      <c r="B286" s="1"/>
    </row>
    <row r="287" ht="15.75">
      <c r="B287" s="1"/>
    </row>
    <row r="288" ht="15.75">
      <c r="B288" s="1"/>
    </row>
    <row r="289" ht="15.75">
      <c r="B289" s="1"/>
    </row>
    <row r="290" ht="15.75">
      <c r="B290" s="1"/>
    </row>
    <row r="291" ht="15.75">
      <c r="B291" s="1"/>
    </row>
    <row r="292" ht="15.75">
      <c r="B292" s="1"/>
    </row>
    <row r="293" ht="15.75">
      <c r="B293" s="1"/>
    </row>
    <row r="294" ht="15.75">
      <c r="B294" s="1"/>
    </row>
    <row r="295" ht="15.75">
      <c r="B295" s="1"/>
    </row>
    <row r="296" ht="15.75">
      <c r="B296" s="1"/>
    </row>
    <row r="297" ht="15.75">
      <c r="B297" s="1"/>
    </row>
    <row r="298" ht="15.75">
      <c r="B298" s="1"/>
    </row>
    <row r="299" ht="15.75">
      <c r="B299" s="1"/>
    </row>
    <row r="300" ht="15.75">
      <c r="B300" s="1"/>
    </row>
    <row r="301" ht="15.75">
      <c r="B301" s="1"/>
    </row>
    <row r="302" ht="15.75">
      <c r="B302" s="1"/>
    </row>
    <row r="303" ht="15.75">
      <c r="B303" s="1"/>
    </row>
    <row r="304" ht="15.75">
      <c r="B304" s="1"/>
    </row>
    <row r="305" ht="15.75">
      <c r="B305" s="1"/>
    </row>
    <row r="306" ht="15.75">
      <c r="B306" s="1"/>
    </row>
    <row r="307" ht="15.75">
      <c r="B307" s="1"/>
    </row>
    <row r="308" ht="15.75">
      <c r="B308" s="1"/>
    </row>
    <row r="309" ht="15.75">
      <c r="B309" s="1"/>
    </row>
    <row r="310" ht="15.75">
      <c r="B310" s="1"/>
    </row>
    <row r="311" ht="15.75">
      <c r="B311" s="1"/>
    </row>
    <row r="312" ht="15.75">
      <c r="B312" s="1"/>
    </row>
    <row r="313" ht="15.75">
      <c r="B313" s="1"/>
    </row>
    <row r="314" ht="15.75">
      <c r="B314" s="1"/>
    </row>
    <row r="315" ht="15.75">
      <c r="B315" s="1"/>
    </row>
    <row r="316" ht="15.75">
      <c r="B316" s="1"/>
    </row>
    <row r="317" ht="15.75">
      <c r="B317" s="1"/>
    </row>
    <row r="318" ht="15.75">
      <c r="B318" s="1"/>
    </row>
    <row r="319" ht="15.75">
      <c r="B319" s="1"/>
    </row>
    <row r="320" ht="15.75">
      <c r="B320" s="1"/>
    </row>
    <row r="321" ht="15.75">
      <c r="B321" s="1"/>
    </row>
    <row r="322" ht="15.75">
      <c r="B322" s="1"/>
    </row>
    <row r="323" ht="15.75">
      <c r="B323" s="1"/>
    </row>
    <row r="324" ht="15.75">
      <c r="B324" s="1"/>
    </row>
    <row r="325" ht="15.75">
      <c r="B325" s="1"/>
    </row>
    <row r="326" ht="15.75">
      <c r="B326" s="1"/>
    </row>
    <row r="327" ht="15.75">
      <c r="B327" s="1"/>
    </row>
    <row r="328" ht="15.75">
      <c r="B328" s="1"/>
    </row>
    <row r="329" ht="15.75">
      <c r="B329" s="1"/>
    </row>
    <row r="330" ht="15.75">
      <c r="B330" s="1"/>
    </row>
    <row r="331" ht="15.75">
      <c r="B331" s="1"/>
    </row>
    <row r="332" ht="15.75">
      <c r="B332" s="1"/>
    </row>
    <row r="333" ht="15.75">
      <c r="B333" s="1"/>
    </row>
    <row r="334" ht="15.75">
      <c r="B334" s="1"/>
    </row>
    <row r="335" ht="15.75">
      <c r="B335" s="1"/>
    </row>
    <row r="336" ht="15.75">
      <c r="B336" s="1"/>
    </row>
    <row r="337" ht="15.75">
      <c r="B337" s="1"/>
    </row>
    <row r="338" ht="15.75">
      <c r="B338" s="1"/>
    </row>
    <row r="339" ht="15.75">
      <c r="B339" s="1"/>
    </row>
    <row r="340" ht="15.75">
      <c r="B340" s="1"/>
    </row>
    <row r="341" ht="15.75">
      <c r="B341" s="1"/>
    </row>
    <row r="342" ht="15.75">
      <c r="B342" s="1"/>
    </row>
    <row r="343" ht="15.75">
      <c r="B343" s="1"/>
    </row>
    <row r="344" ht="15.75">
      <c r="B344" s="1"/>
    </row>
    <row r="345" ht="15.75">
      <c r="B345" s="1"/>
    </row>
    <row r="346" ht="15.75">
      <c r="B346" s="1"/>
    </row>
    <row r="347" ht="15.75">
      <c r="B347" s="1"/>
    </row>
    <row r="348" ht="15.75">
      <c r="B348" s="1"/>
    </row>
    <row r="349" ht="15.75">
      <c r="B349" s="1"/>
    </row>
    <row r="350" ht="15.75">
      <c r="B350" s="1"/>
    </row>
    <row r="351" ht="15.75">
      <c r="B351" s="1"/>
    </row>
    <row r="352" ht="15.75">
      <c r="B352" s="1"/>
    </row>
    <row r="353" ht="15.75">
      <c r="B353" s="1"/>
    </row>
    <row r="354" ht="15.75">
      <c r="B354" s="1"/>
    </row>
    <row r="355" ht="15.75">
      <c r="B355" s="1"/>
    </row>
    <row r="356" ht="15.75">
      <c r="B356" s="1"/>
    </row>
    <row r="357" ht="15.75">
      <c r="B357" s="1"/>
    </row>
    <row r="358" ht="15.75">
      <c r="B358" s="1"/>
    </row>
    <row r="359" ht="15.75">
      <c r="B359" s="1"/>
    </row>
    <row r="360" ht="15.75">
      <c r="B360" s="1"/>
    </row>
    <row r="361" ht="15.75">
      <c r="B361" s="1"/>
    </row>
    <row r="362" ht="15.75">
      <c r="B362" s="1"/>
    </row>
    <row r="363" ht="15.75">
      <c r="B363" s="1"/>
    </row>
    <row r="364" ht="15.75">
      <c r="B364" s="1"/>
    </row>
    <row r="365" ht="15.75">
      <c r="B365" s="1"/>
    </row>
    <row r="366" ht="15.75">
      <c r="B366" s="1"/>
    </row>
    <row r="367" ht="15.75">
      <c r="B367" s="1"/>
    </row>
    <row r="368" ht="15.75">
      <c r="B368" s="1"/>
    </row>
    <row r="369" ht="15.75">
      <c r="B369" s="1"/>
    </row>
    <row r="370" ht="15.75">
      <c r="B370" s="1"/>
    </row>
    <row r="371" ht="15.75">
      <c r="B371" s="1"/>
    </row>
    <row r="372" ht="15.75">
      <c r="B372" s="1"/>
    </row>
    <row r="373" ht="15.75">
      <c r="B373" s="1"/>
    </row>
    <row r="374" ht="15.75">
      <c r="B374" s="1"/>
    </row>
    <row r="375" ht="15.75">
      <c r="B375" s="1"/>
    </row>
    <row r="376" ht="15.75">
      <c r="B376" s="1"/>
    </row>
    <row r="377" ht="15.75">
      <c r="B377" s="1"/>
    </row>
    <row r="378" ht="15.75">
      <c r="B378" s="1"/>
    </row>
    <row r="379" ht="15.75">
      <c r="B379" s="1"/>
    </row>
    <row r="380" ht="15.75">
      <c r="B380" s="1"/>
    </row>
    <row r="381" ht="15.75">
      <c r="B381" s="1"/>
    </row>
    <row r="382" ht="15.75">
      <c r="B382" s="1"/>
    </row>
    <row r="383" ht="15.75">
      <c r="B383" s="1"/>
    </row>
    <row r="384" ht="15.75">
      <c r="B384" s="1"/>
    </row>
    <row r="385" ht="15.75">
      <c r="B385" s="1"/>
    </row>
    <row r="386" ht="15.75">
      <c r="B386" s="1"/>
    </row>
    <row r="387" ht="15.75">
      <c r="B387" s="1"/>
    </row>
    <row r="388" ht="15.75">
      <c r="B388" s="1"/>
    </row>
    <row r="389" ht="15.75">
      <c r="B389" s="1"/>
    </row>
    <row r="390" ht="15.75">
      <c r="B390" s="1"/>
    </row>
    <row r="391" ht="15.75">
      <c r="B391" s="1"/>
    </row>
    <row r="392" ht="15.75">
      <c r="B392" s="1"/>
    </row>
    <row r="393" ht="15.75">
      <c r="B393" s="1"/>
    </row>
    <row r="394" ht="15.75">
      <c r="B394" s="1"/>
    </row>
    <row r="395" ht="15.75">
      <c r="B395" s="1"/>
    </row>
    <row r="396" ht="15.75">
      <c r="B396" s="1"/>
    </row>
    <row r="397" ht="15.75">
      <c r="B397" s="1"/>
    </row>
    <row r="398" ht="15.75">
      <c r="B398" s="1"/>
    </row>
    <row r="399" ht="15.75">
      <c r="B399" s="1"/>
    </row>
    <row r="400" ht="15.75">
      <c r="B400" s="1"/>
    </row>
    <row r="401" ht="15.75">
      <c r="B401" s="1"/>
    </row>
    <row r="402" ht="15.75">
      <c r="B402" s="1"/>
    </row>
    <row r="403" ht="15.75">
      <c r="B403" s="1"/>
    </row>
    <row r="404" ht="15.75">
      <c r="B404" s="1"/>
    </row>
    <row r="405" ht="15.75">
      <c r="B405" s="1"/>
    </row>
    <row r="406" ht="15.75">
      <c r="B406" s="1"/>
    </row>
    <row r="407" ht="15.75">
      <c r="B407" s="1"/>
    </row>
    <row r="408" ht="15.75">
      <c r="B408" s="1"/>
    </row>
    <row r="409" ht="15.75">
      <c r="B409" s="1"/>
    </row>
    <row r="410" ht="15.75">
      <c r="B410" s="1"/>
    </row>
    <row r="411" ht="15.75">
      <c r="B411" s="1"/>
    </row>
    <row r="412" ht="15.75">
      <c r="B412" s="1"/>
    </row>
    <row r="413" ht="15.75">
      <c r="B413" s="1"/>
    </row>
    <row r="414" ht="15.75">
      <c r="B414" s="1"/>
    </row>
    <row r="415" ht="15.75">
      <c r="B415" s="1"/>
    </row>
    <row r="416" ht="15.75">
      <c r="B416" s="1"/>
    </row>
    <row r="417" ht="15.75">
      <c r="B417" s="1"/>
    </row>
    <row r="418" ht="15.75">
      <c r="B418" s="1"/>
    </row>
    <row r="419" ht="15.75">
      <c r="B419" s="1"/>
    </row>
    <row r="420" ht="15.75">
      <c r="B420" s="1"/>
    </row>
    <row r="421" ht="15.75">
      <c r="B421" s="1"/>
    </row>
    <row r="422" ht="15.75">
      <c r="B422" s="1"/>
    </row>
    <row r="423" ht="15.75">
      <c r="B423" s="1"/>
    </row>
    <row r="424" ht="15.75">
      <c r="B424" s="1"/>
    </row>
    <row r="425" ht="15.75">
      <c r="B425" s="1"/>
    </row>
    <row r="426" ht="15.75">
      <c r="B426" s="1"/>
    </row>
    <row r="427" ht="15.75">
      <c r="B427" s="1"/>
    </row>
    <row r="428" ht="15.75">
      <c r="B428" s="1"/>
    </row>
    <row r="429" ht="15.75">
      <c r="B429" s="1"/>
    </row>
    <row r="430" ht="15.75">
      <c r="B430" s="1"/>
    </row>
    <row r="431" ht="15.75">
      <c r="B431" s="1"/>
    </row>
    <row r="432" ht="15.75">
      <c r="B432" s="1"/>
    </row>
    <row r="433" ht="15.75">
      <c r="B433" s="1"/>
    </row>
    <row r="434" ht="15.75">
      <c r="B434" s="1"/>
    </row>
    <row r="435" ht="15.75">
      <c r="B435" s="1"/>
    </row>
    <row r="436" ht="15.75">
      <c r="B436" s="1"/>
    </row>
    <row r="437" ht="15.75">
      <c r="B437" s="1"/>
    </row>
    <row r="438" ht="15.75">
      <c r="B438" s="1"/>
    </row>
    <row r="439" ht="15.75">
      <c r="B439" s="1"/>
    </row>
    <row r="440" ht="15.75">
      <c r="B440" s="1"/>
    </row>
    <row r="441" ht="15.75">
      <c r="B441" s="1"/>
    </row>
    <row r="442" ht="15.75">
      <c r="B442" s="1"/>
    </row>
    <row r="443" ht="15.75">
      <c r="B443" s="1"/>
    </row>
    <row r="444" ht="15.75">
      <c r="B444" s="1"/>
    </row>
    <row r="445" ht="15.75">
      <c r="B445" s="1"/>
    </row>
    <row r="446" ht="15.75">
      <c r="B446" s="1"/>
    </row>
    <row r="447" ht="15.75">
      <c r="B447" s="1"/>
    </row>
    <row r="448" ht="15.75">
      <c r="B448" s="1"/>
    </row>
    <row r="449" ht="15.75">
      <c r="B449" s="1"/>
    </row>
    <row r="450" ht="15.75">
      <c r="B450" s="1"/>
    </row>
    <row r="451" ht="15.75">
      <c r="B451" s="1"/>
    </row>
    <row r="452" ht="15.75">
      <c r="B452" s="1"/>
    </row>
    <row r="453" ht="15.75">
      <c r="B453" s="1"/>
    </row>
    <row r="454" ht="15.75">
      <c r="B454" s="1"/>
    </row>
    <row r="455" ht="15.75">
      <c r="B455" s="1"/>
    </row>
    <row r="456" ht="15.75">
      <c r="B456" s="1"/>
    </row>
    <row r="457" ht="15.75">
      <c r="B457" s="1"/>
    </row>
    <row r="458" ht="15.75">
      <c r="B458" s="1"/>
    </row>
    <row r="459" ht="15.75">
      <c r="B459" s="1"/>
    </row>
    <row r="460" ht="15.75">
      <c r="B460" s="1"/>
    </row>
    <row r="461" ht="15.75">
      <c r="B461" s="1"/>
    </row>
    <row r="462" ht="15.75">
      <c r="B462" s="1"/>
    </row>
    <row r="463" ht="15.75">
      <c r="B463" s="1"/>
    </row>
    <row r="464" ht="15.75">
      <c r="B464" s="1"/>
    </row>
    <row r="465" ht="15.75">
      <c r="B465" s="1"/>
    </row>
    <row r="466" ht="15.75">
      <c r="B466" s="1"/>
    </row>
    <row r="467" ht="15.75">
      <c r="B467" s="1"/>
    </row>
    <row r="468" ht="15.75">
      <c r="B468" s="1"/>
    </row>
    <row r="469" ht="15.75">
      <c r="B469" s="1"/>
    </row>
    <row r="470" ht="15.75">
      <c r="B470" s="1"/>
    </row>
    <row r="471" ht="15.75">
      <c r="B471" s="1"/>
    </row>
    <row r="472" ht="15.75">
      <c r="B472" s="1"/>
    </row>
    <row r="473" ht="15.75">
      <c r="B473" s="1"/>
    </row>
    <row r="474" ht="15.75">
      <c r="B474" s="1"/>
    </row>
    <row r="475" ht="15.75">
      <c r="B475" s="1"/>
    </row>
    <row r="476" ht="15.75">
      <c r="B476" s="1"/>
    </row>
    <row r="477" ht="15.75">
      <c r="B477" s="1"/>
    </row>
    <row r="478" ht="15.75">
      <c r="B478" s="1"/>
    </row>
    <row r="479" ht="15.75">
      <c r="B479" s="1"/>
    </row>
    <row r="480" ht="15.75">
      <c r="B480" s="1"/>
    </row>
    <row r="481" ht="15.75">
      <c r="B481" s="1"/>
    </row>
    <row r="482" ht="15.75">
      <c r="B482" s="1"/>
    </row>
    <row r="483" ht="15.75">
      <c r="B483" s="1"/>
    </row>
    <row r="484" ht="15.75">
      <c r="B484" s="1"/>
    </row>
    <row r="485" ht="15.75">
      <c r="B485" s="1"/>
    </row>
    <row r="486" ht="15.75">
      <c r="B486" s="1"/>
    </row>
    <row r="487" ht="15.75">
      <c r="B487" s="1"/>
    </row>
    <row r="488" ht="15.75">
      <c r="B488" s="1"/>
    </row>
    <row r="489" ht="15.75">
      <c r="B489" s="1"/>
    </row>
    <row r="490" ht="15.75">
      <c r="B490" s="1"/>
    </row>
    <row r="491" ht="15.75">
      <c r="B491" s="1"/>
    </row>
    <row r="492" ht="15.75">
      <c r="B492" s="1"/>
    </row>
    <row r="493" ht="15.75">
      <c r="B493" s="1"/>
    </row>
    <row r="494" ht="15.75">
      <c r="B494" s="1"/>
    </row>
    <row r="495" ht="15.75">
      <c r="B495" s="1"/>
    </row>
    <row r="496" ht="15.75">
      <c r="B496" s="1"/>
    </row>
    <row r="497" ht="15.75">
      <c r="B497" s="1"/>
    </row>
    <row r="498" ht="15.75">
      <c r="B498" s="1"/>
    </row>
    <row r="499" ht="15.75">
      <c r="B499" s="1"/>
    </row>
    <row r="500" ht="15.75">
      <c r="B500" s="1"/>
    </row>
    <row r="501" ht="15.75">
      <c r="B501" s="1"/>
    </row>
    <row r="502" ht="15.75">
      <c r="B502" s="1"/>
    </row>
    <row r="503" ht="15.75">
      <c r="B503" s="1"/>
    </row>
    <row r="504" ht="15.75">
      <c r="B504" s="1"/>
    </row>
    <row r="505" ht="15.75">
      <c r="B505" s="1"/>
    </row>
    <row r="506" ht="15.75">
      <c r="B506" s="1"/>
    </row>
    <row r="507" ht="15.75">
      <c r="B507" s="1"/>
    </row>
    <row r="508" ht="15.75">
      <c r="B508" s="1"/>
    </row>
    <row r="509" ht="15.75">
      <c r="B509" s="1"/>
    </row>
    <row r="510" ht="15.75">
      <c r="B510" s="1"/>
    </row>
    <row r="511" ht="15.75">
      <c r="B511" s="1"/>
    </row>
    <row r="512" ht="15.75">
      <c r="B512" s="1"/>
    </row>
    <row r="513" ht="15.75">
      <c r="B513" s="1"/>
    </row>
    <row r="514" ht="15.75">
      <c r="B514" s="1"/>
    </row>
    <row r="515" ht="15.75">
      <c r="B515" s="1"/>
    </row>
    <row r="516" ht="15.75">
      <c r="B516" s="1"/>
    </row>
    <row r="517" ht="15.75">
      <c r="B517" s="1"/>
    </row>
    <row r="518" ht="15.75">
      <c r="B518" s="1"/>
    </row>
    <row r="519" ht="15.75">
      <c r="B519" s="1"/>
    </row>
    <row r="520" ht="15.75">
      <c r="B520" s="1"/>
    </row>
    <row r="521" ht="15.75">
      <c r="B521" s="1"/>
    </row>
    <row r="522" ht="15.75">
      <c r="B522" s="1"/>
    </row>
    <row r="523" ht="15.75">
      <c r="B523" s="1"/>
    </row>
    <row r="524" ht="15.75">
      <c r="B524" s="1"/>
    </row>
    <row r="525" ht="15.75">
      <c r="B525" s="1"/>
    </row>
    <row r="526" ht="15.75">
      <c r="B526" s="1"/>
    </row>
    <row r="527" ht="15.75">
      <c r="B527" s="1"/>
    </row>
    <row r="528" ht="15.75">
      <c r="B528" s="1"/>
    </row>
    <row r="529" ht="15.75">
      <c r="B529" s="1"/>
    </row>
    <row r="530" ht="15.75">
      <c r="B530" s="1"/>
    </row>
    <row r="531" ht="15.75">
      <c r="B531" s="1"/>
    </row>
    <row r="532" ht="15.75">
      <c r="B532" s="1"/>
    </row>
    <row r="533" ht="15.75">
      <c r="B533" s="1"/>
    </row>
    <row r="534" ht="15.75">
      <c r="B534" s="1"/>
    </row>
    <row r="535" ht="15.75">
      <c r="B535" s="1"/>
    </row>
    <row r="536" ht="15.75">
      <c r="B536" s="1"/>
    </row>
    <row r="537" ht="15.75">
      <c r="B537" s="1"/>
    </row>
    <row r="538" ht="15.75">
      <c r="B538" s="1"/>
    </row>
    <row r="539" ht="15.75">
      <c r="B539" s="1"/>
    </row>
    <row r="540" ht="15.75">
      <c r="B540" s="1"/>
    </row>
    <row r="541" ht="15.75">
      <c r="B541" s="1"/>
    </row>
    <row r="542" ht="15.75">
      <c r="B542" s="1"/>
    </row>
    <row r="543" ht="15.75">
      <c r="B543" s="1"/>
    </row>
    <row r="544" ht="15.75">
      <c r="B544" s="1"/>
    </row>
    <row r="545" ht="15.75">
      <c r="B545" s="1"/>
    </row>
    <row r="546" ht="15.75">
      <c r="B546" s="1"/>
    </row>
    <row r="547" ht="15.75">
      <c r="B547" s="1"/>
    </row>
    <row r="548" ht="15.75">
      <c r="B548" s="1"/>
    </row>
    <row r="549" ht="15.75">
      <c r="B549" s="1"/>
    </row>
    <row r="550" ht="15.75">
      <c r="B550" s="1"/>
    </row>
    <row r="551" ht="15.75">
      <c r="B551" s="1"/>
    </row>
    <row r="552" ht="15.75">
      <c r="B552" s="1"/>
    </row>
    <row r="553" ht="15.75">
      <c r="B553" s="1"/>
    </row>
    <row r="554" ht="15.75">
      <c r="B554" s="1"/>
    </row>
    <row r="555" ht="15.75">
      <c r="B555" s="1"/>
    </row>
    <row r="556" ht="15.75">
      <c r="B556" s="1"/>
    </row>
    <row r="557" ht="15.75">
      <c r="B557" s="1"/>
    </row>
    <row r="558" ht="15.75">
      <c r="B558" s="1"/>
    </row>
    <row r="559" ht="15.75">
      <c r="B559" s="1"/>
    </row>
    <row r="560" ht="15.75">
      <c r="B560" s="1"/>
    </row>
    <row r="561" ht="15.75">
      <c r="B561" s="1"/>
    </row>
    <row r="562" ht="15.75">
      <c r="B562" s="1"/>
    </row>
    <row r="563" ht="15.75">
      <c r="B563" s="1"/>
    </row>
    <row r="564" ht="15.75">
      <c r="B564" s="1"/>
    </row>
    <row r="565" ht="15.75">
      <c r="B565" s="1"/>
    </row>
    <row r="566" ht="15.75">
      <c r="B566" s="1"/>
    </row>
    <row r="567" ht="15.75">
      <c r="B567" s="1"/>
    </row>
    <row r="568" ht="15.75">
      <c r="B568" s="1"/>
    </row>
    <row r="569" ht="15.75">
      <c r="B569" s="1"/>
    </row>
    <row r="570" ht="15.75">
      <c r="B570" s="1"/>
    </row>
    <row r="571" ht="15.75">
      <c r="B571" s="1"/>
    </row>
    <row r="572" ht="15.75">
      <c r="B572" s="1"/>
    </row>
    <row r="573" ht="15.75">
      <c r="B573" s="1"/>
    </row>
    <row r="574" ht="15.75">
      <c r="B574" s="1"/>
    </row>
    <row r="575" ht="15.75">
      <c r="B575" s="1"/>
    </row>
    <row r="576" ht="15.75">
      <c r="B576" s="1"/>
    </row>
    <row r="577" ht="15.75">
      <c r="B577" s="1"/>
    </row>
    <row r="578" ht="15.75">
      <c r="B578" s="1"/>
    </row>
    <row r="579" ht="15.75">
      <c r="B579" s="1"/>
    </row>
    <row r="580" ht="15.75">
      <c r="B580" s="1"/>
    </row>
    <row r="581" ht="15.75">
      <c r="B581" s="1"/>
    </row>
    <row r="582" ht="15.75">
      <c r="B582" s="1"/>
    </row>
    <row r="583" ht="15.75">
      <c r="B583" s="1"/>
    </row>
    <row r="584" ht="15.75">
      <c r="B584" s="1"/>
    </row>
    <row r="585" ht="15.75">
      <c r="B585" s="1"/>
    </row>
    <row r="586" ht="15.75">
      <c r="B586" s="1"/>
    </row>
    <row r="587" ht="15.75">
      <c r="B587" s="1"/>
    </row>
    <row r="588" ht="15.75">
      <c r="B588" s="1"/>
    </row>
    <row r="589" ht="15.75">
      <c r="B589" s="1"/>
    </row>
    <row r="590" ht="15.75">
      <c r="B590" s="1"/>
    </row>
    <row r="591" ht="15.75">
      <c r="B591" s="1"/>
    </row>
    <row r="592" ht="15.75">
      <c r="B592" s="1"/>
    </row>
    <row r="593" ht="15.75">
      <c r="B593" s="1"/>
    </row>
    <row r="594" ht="15.75">
      <c r="B594" s="1"/>
    </row>
    <row r="595" ht="15.75">
      <c r="B595" s="1"/>
    </row>
    <row r="596" ht="15.75">
      <c r="B596" s="1"/>
    </row>
    <row r="597" ht="15.75">
      <c r="B597" s="1"/>
    </row>
    <row r="598" ht="15.75">
      <c r="B598" s="1"/>
    </row>
    <row r="599" ht="15.75">
      <c r="B599" s="1"/>
    </row>
    <row r="600" ht="15.75">
      <c r="B600" s="1"/>
    </row>
    <row r="601" ht="15.75">
      <c r="B601" s="1"/>
    </row>
    <row r="602" ht="15.75">
      <c r="B602" s="1"/>
    </row>
    <row r="603" ht="15.75">
      <c r="B603" s="1"/>
    </row>
    <row r="604" ht="15.75">
      <c r="B604" s="1"/>
    </row>
    <row r="605" ht="15.75">
      <c r="B605" s="1"/>
    </row>
    <row r="606" ht="15.75">
      <c r="B606" s="1"/>
    </row>
    <row r="607" ht="15.75">
      <c r="B607" s="1"/>
    </row>
    <row r="608" ht="15.75">
      <c r="B608" s="1"/>
    </row>
    <row r="609" ht="15.75">
      <c r="B609" s="1"/>
    </row>
    <row r="610" ht="15.75">
      <c r="B610" s="1"/>
    </row>
    <row r="611" ht="15.75">
      <c r="B611" s="1"/>
    </row>
    <row r="612" ht="15.75">
      <c r="B612" s="1"/>
    </row>
    <row r="613" ht="15.75">
      <c r="B613" s="1"/>
    </row>
    <row r="614" ht="15.75">
      <c r="B614" s="1"/>
    </row>
    <row r="615" ht="15.75">
      <c r="B615" s="1"/>
    </row>
    <row r="616" ht="15.75">
      <c r="B616" s="1"/>
    </row>
    <row r="617" ht="15.75">
      <c r="B617" s="1"/>
    </row>
    <row r="618" ht="15.75">
      <c r="B618" s="1"/>
    </row>
    <row r="619" ht="15.75">
      <c r="B619" s="1"/>
    </row>
    <row r="620" ht="15.75">
      <c r="B620" s="1"/>
    </row>
    <row r="621" ht="15.75">
      <c r="B621" s="1"/>
    </row>
    <row r="622" ht="15.75">
      <c r="B622" s="1"/>
    </row>
    <row r="623" ht="15.75">
      <c r="B623" s="1"/>
    </row>
    <row r="624" ht="15.75">
      <c r="B624" s="1"/>
    </row>
    <row r="625" ht="15.75">
      <c r="B625" s="1"/>
    </row>
    <row r="626" ht="15.75">
      <c r="B626" s="1"/>
    </row>
    <row r="627" ht="15.75">
      <c r="B627" s="1"/>
    </row>
    <row r="628" ht="15.75">
      <c r="B628" s="1"/>
    </row>
    <row r="629" ht="15.75">
      <c r="B629" s="1"/>
    </row>
    <row r="630" ht="15.75">
      <c r="B630" s="1"/>
    </row>
    <row r="631" ht="15.75">
      <c r="B631" s="1"/>
    </row>
    <row r="632" ht="15.75">
      <c r="B632" s="1"/>
    </row>
    <row r="633" ht="15.75">
      <c r="B633" s="1"/>
    </row>
    <row r="634" ht="15.75">
      <c r="B634" s="1"/>
    </row>
    <row r="635" ht="15.75">
      <c r="B635" s="1"/>
    </row>
    <row r="636" ht="15.75">
      <c r="B636" s="1"/>
    </row>
    <row r="637" ht="15.75">
      <c r="B637" s="1"/>
    </row>
    <row r="638" ht="15.75">
      <c r="B638" s="1"/>
    </row>
    <row r="639" ht="15.75">
      <c r="B639" s="1"/>
    </row>
    <row r="640" ht="15.75">
      <c r="B640" s="1"/>
    </row>
    <row r="641" ht="15.75">
      <c r="B641" s="1"/>
    </row>
    <row r="642" ht="15.75">
      <c r="B642" s="1"/>
    </row>
    <row r="643" ht="15.75">
      <c r="B643" s="1"/>
    </row>
    <row r="644" ht="15.75">
      <c r="B644" s="1"/>
    </row>
    <row r="645" ht="15.75">
      <c r="B645" s="1"/>
    </row>
    <row r="646" ht="15.75">
      <c r="B646" s="1"/>
    </row>
    <row r="647" ht="15.75">
      <c r="B647" s="1"/>
    </row>
    <row r="648" ht="15.75">
      <c r="B648" s="1"/>
    </row>
    <row r="649" ht="15.75">
      <c r="B649" s="1"/>
    </row>
    <row r="650" ht="15.75">
      <c r="B650" s="1"/>
    </row>
    <row r="651" ht="15.75">
      <c r="B651" s="1"/>
    </row>
    <row r="652" ht="15.75">
      <c r="B652" s="1"/>
    </row>
    <row r="653" ht="15.75">
      <c r="B653" s="1"/>
    </row>
    <row r="654" ht="15.75">
      <c r="B654" s="1"/>
    </row>
    <row r="655" ht="15.75">
      <c r="B655" s="1"/>
    </row>
    <row r="656" ht="15.75">
      <c r="B656" s="1"/>
    </row>
    <row r="657" ht="15.75">
      <c r="B657" s="1"/>
    </row>
    <row r="658" ht="15.75">
      <c r="B658" s="1"/>
    </row>
    <row r="659" ht="15.75">
      <c r="B659" s="1"/>
    </row>
    <row r="660" ht="15.75">
      <c r="B660" s="1"/>
    </row>
    <row r="661" ht="15.75">
      <c r="B661" s="1"/>
    </row>
    <row r="662" ht="15.75">
      <c r="B662" s="1"/>
    </row>
    <row r="663" ht="15.75">
      <c r="B663" s="1"/>
    </row>
    <row r="664" ht="15.75">
      <c r="B664" s="1"/>
    </row>
    <row r="665" ht="15.75">
      <c r="B665" s="1"/>
    </row>
    <row r="666" ht="15.75">
      <c r="B666" s="1"/>
    </row>
    <row r="667" ht="15.75">
      <c r="B667" s="1"/>
    </row>
    <row r="668" ht="15.75">
      <c r="B668" s="1"/>
    </row>
    <row r="669" ht="15.75">
      <c r="B669" s="1"/>
    </row>
    <row r="670" ht="15.75">
      <c r="B670" s="1"/>
    </row>
    <row r="671" ht="15.75">
      <c r="B671" s="1"/>
    </row>
    <row r="672" ht="15.75">
      <c r="B672" s="1"/>
    </row>
    <row r="673" ht="15.75">
      <c r="B673" s="1"/>
    </row>
    <row r="674" ht="15.75">
      <c r="B674" s="1"/>
    </row>
    <row r="675" ht="15.75">
      <c r="B675" s="1"/>
    </row>
    <row r="676" ht="15.75">
      <c r="B676" s="1"/>
    </row>
    <row r="677" ht="15.75">
      <c r="B677" s="1"/>
    </row>
    <row r="678" ht="15.75">
      <c r="B678" s="1"/>
    </row>
    <row r="679" ht="15.75">
      <c r="B679" s="1"/>
    </row>
    <row r="680" ht="15.75">
      <c r="B680" s="1"/>
    </row>
    <row r="681" ht="15.75">
      <c r="B681" s="1"/>
    </row>
    <row r="682" ht="15.75">
      <c r="B682" s="1"/>
    </row>
    <row r="683" ht="15.75">
      <c r="B683" s="1"/>
    </row>
    <row r="684" ht="15.75">
      <c r="B684" s="1"/>
    </row>
    <row r="685" ht="15.75">
      <c r="B685" s="1"/>
    </row>
    <row r="686" ht="15.75">
      <c r="B686" s="1"/>
    </row>
    <row r="687" ht="15.75">
      <c r="B687" s="1"/>
    </row>
    <row r="688" ht="15.75">
      <c r="B688" s="1"/>
    </row>
    <row r="689" ht="15.75">
      <c r="B689" s="1"/>
    </row>
    <row r="690" ht="15.75">
      <c r="B690" s="1"/>
    </row>
    <row r="691" ht="15.75">
      <c r="B691" s="1"/>
    </row>
    <row r="692" ht="15.75">
      <c r="B692" s="1"/>
    </row>
    <row r="693" ht="15.75">
      <c r="B693" s="1"/>
    </row>
    <row r="694" ht="15.75">
      <c r="B694" s="1"/>
    </row>
    <row r="695" ht="15.75">
      <c r="B695" s="1"/>
    </row>
    <row r="696" ht="15.75">
      <c r="B696" s="1"/>
    </row>
    <row r="697" ht="15.75">
      <c r="B697" s="1"/>
    </row>
    <row r="698" ht="15.75">
      <c r="B698" s="1"/>
    </row>
    <row r="699" ht="15.75">
      <c r="B699" s="1"/>
    </row>
    <row r="700" ht="15.75">
      <c r="B700" s="1"/>
    </row>
    <row r="701" ht="15.75">
      <c r="B701" s="1"/>
    </row>
    <row r="702" ht="15.75">
      <c r="B702" s="1"/>
    </row>
    <row r="703" ht="15.75">
      <c r="B703" s="1"/>
    </row>
    <row r="704" ht="15.75">
      <c r="B704" s="1"/>
    </row>
    <row r="705" ht="15.75">
      <c r="B705" s="1"/>
    </row>
    <row r="706" ht="15.75">
      <c r="B706" s="1"/>
    </row>
    <row r="707" ht="15.75">
      <c r="B707" s="1"/>
    </row>
    <row r="708" ht="15.75">
      <c r="B708" s="1"/>
    </row>
    <row r="709" ht="15.75">
      <c r="B709" s="1"/>
    </row>
    <row r="710" ht="15.75">
      <c r="B710" s="1"/>
    </row>
    <row r="711" ht="15.75">
      <c r="B711" s="1"/>
    </row>
    <row r="712" ht="15.75">
      <c r="B712" s="1"/>
    </row>
    <row r="713" ht="15.75">
      <c r="B713" s="1"/>
    </row>
    <row r="714" ht="15.75">
      <c r="B714" s="1"/>
    </row>
    <row r="715" ht="15.75">
      <c r="B715" s="1"/>
    </row>
    <row r="716" ht="15.75">
      <c r="B716" s="1"/>
    </row>
    <row r="717" ht="15.75">
      <c r="B717" s="1"/>
    </row>
    <row r="718" ht="15.75">
      <c r="B718" s="1"/>
    </row>
    <row r="719" ht="15.75">
      <c r="B719" s="1"/>
    </row>
    <row r="720" ht="15.75">
      <c r="B720" s="1"/>
    </row>
    <row r="721" ht="15.75">
      <c r="B721" s="1"/>
    </row>
    <row r="722" ht="15.75">
      <c r="B722" s="1"/>
    </row>
    <row r="723" ht="15.75">
      <c r="B723" s="1"/>
    </row>
    <row r="724" ht="15.75">
      <c r="B724" s="1"/>
    </row>
    <row r="725" ht="15.75">
      <c r="B725" s="1"/>
    </row>
    <row r="726" ht="15.75">
      <c r="B726" s="1"/>
    </row>
    <row r="727" ht="15.75">
      <c r="B727" s="1"/>
    </row>
    <row r="728" ht="15.75">
      <c r="B728" s="1"/>
    </row>
    <row r="729" ht="15.75">
      <c r="B729" s="1"/>
    </row>
    <row r="730" ht="15.75">
      <c r="B730" s="1"/>
    </row>
    <row r="731" ht="15.75">
      <c r="B731" s="1"/>
    </row>
    <row r="732" ht="15.75">
      <c r="B732" s="1"/>
    </row>
    <row r="733" ht="15.75">
      <c r="B733" s="1"/>
    </row>
    <row r="734" ht="15.75">
      <c r="B734" s="1"/>
    </row>
    <row r="735" ht="15.75">
      <c r="B735" s="1"/>
    </row>
    <row r="736" ht="15.75">
      <c r="B736" s="1"/>
    </row>
    <row r="737" ht="15.75">
      <c r="B737" s="1"/>
    </row>
    <row r="738" ht="15.75">
      <c r="B738" s="1"/>
    </row>
    <row r="739" ht="15.75">
      <c r="B739" s="1"/>
    </row>
    <row r="740" ht="15.75">
      <c r="B740" s="1"/>
    </row>
    <row r="741" ht="15.75">
      <c r="B741" s="1"/>
    </row>
    <row r="742" ht="15.75">
      <c r="B742" s="1"/>
    </row>
    <row r="743" ht="15.75">
      <c r="B743" s="1"/>
    </row>
    <row r="744" ht="15.75">
      <c r="B744" s="1"/>
    </row>
    <row r="745" ht="15.75">
      <c r="B745" s="1"/>
    </row>
    <row r="746" ht="15.75">
      <c r="B746" s="1"/>
    </row>
    <row r="747" ht="15.75">
      <c r="B747" s="1"/>
    </row>
    <row r="748" ht="15.75">
      <c r="B748" s="1"/>
    </row>
    <row r="749" ht="15.75">
      <c r="B749" s="1"/>
    </row>
    <row r="750" ht="15.75">
      <c r="B750" s="1"/>
    </row>
    <row r="751" ht="15.75">
      <c r="B751" s="1"/>
    </row>
    <row r="752" ht="15.75">
      <c r="B752" s="1"/>
    </row>
    <row r="753" ht="15.75">
      <c r="B753" s="1"/>
    </row>
    <row r="754" ht="15.75">
      <c r="B754" s="1"/>
    </row>
    <row r="755" ht="15.75">
      <c r="B755" s="1"/>
    </row>
    <row r="756" ht="15.75">
      <c r="B756" s="1"/>
    </row>
    <row r="757" ht="15.75">
      <c r="B757" s="1"/>
    </row>
    <row r="758" ht="15.75">
      <c r="B758" s="1"/>
    </row>
    <row r="759" ht="15.75">
      <c r="B759" s="1"/>
    </row>
    <row r="760" ht="15.75">
      <c r="B760" s="1"/>
    </row>
    <row r="761" ht="15.75">
      <c r="B761" s="1"/>
    </row>
    <row r="762" ht="15.75">
      <c r="B762" s="1"/>
    </row>
    <row r="763" ht="15.75">
      <c r="B763" s="1"/>
    </row>
    <row r="764" ht="15.75">
      <c r="B764" s="1"/>
    </row>
    <row r="765" ht="15.75">
      <c r="B765" s="1"/>
    </row>
    <row r="766" ht="15.75">
      <c r="B766" s="1"/>
    </row>
    <row r="767" ht="15.75">
      <c r="B767" s="1"/>
    </row>
    <row r="768" ht="15.75">
      <c r="B768" s="1"/>
    </row>
    <row r="769" ht="15.75">
      <c r="B769" s="1"/>
    </row>
    <row r="770" ht="15.75">
      <c r="B770" s="1"/>
    </row>
    <row r="771" ht="15.75">
      <c r="B771" s="1"/>
    </row>
    <row r="772" ht="15.75">
      <c r="B772" s="1"/>
    </row>
    <row r="773" ht="15.75">
      <c r="B773" s="1"/>
    </row>
    <row r="774" ht="15.75">
      <c r="B774" s="1"/>
    </row>
    <row r="775" ht="15.75">
      <c r="B775" s="1"/>
    </row>
    <row r="776" ht="15.75">
      <c r="B776" s="1"/>
    </row>
    <row r="777" ht="15.75">
      <c r="B777" s="1"/>
    </row>
    <row r="778" ht="15.75">
      <c r="B778" s="1"/>
    </row>
    <row r="779" ht="15.75">
      <c r="B779" s="1"/>
    </row>
    <row r="780" ht="15.75">
      <c r="B780" s="1"/>
    </row>
    <row r="781" ht="15.75">
      <c r="B781" s="1"/>
    </row>
    <row r="782" ht="15.75">
      <c r="B782" s="1"/>
    </row>
    <row r="783" ht="15.75">
      <c r="B783" s="1"/>
    </row>
    <row r="784" ht="15.75">
      <c r="B784" s="1"/>
    </row>
    <row r="785" ht="15.75">
      <c r="B785" s="1"/>
    </row>
    <row r="786" ht="15.75">
      <c r="B786" s="1"/>
    </row>
    <row r="787" ht="15.75">
      <c r="B787" s="1"/>
    </row>
    <row r="788" ht="15.75">
      <c r="B788" s="1"/>
    </row>
    <row r="789" ht="15.75">
      <c r="B789" s="1"/>
    </row>
    <row r="790" ht="15.75">
      <c r="B790" s="1"/>
    </row>
    <row r="791" ht="15.75">
      <c r="B791" s="1"/>
    </row>
    <row r="792" ht="15.75">
      <c r="B792" s="1"/>
    </row>
    <row r="793" ht="15.75">
      <c r="B793" s="1"/>
    </row>
    <row r="794" ht="15.75">
      <c r="B794" s="1"/>
    </row>
    <row r="795" ht="15.75">
      <c r="B795" s="1"/>
    </row>
    <row r="796" ht="15.75">
      <c r="B796" s="1"/>
    </row>
    <row r="797" ht="15.75">
      <c r="B797" s="1"/>
    </row>
    <row r="798" ht="15.75">
      <c r="B798" s="1"/>
    </row>
    <row r="799" ht="15.75">
      <c r="B799" s="1"/>
    </row>
    <row r="800" ht="15.75">
      <c r="B800" s="1"/>
    </row>
    <row r="801" ht="15.75">
      <c r="B801" s="1"/>
    </row>
    <row r="802" ht="15.75">
      <c r="B802" s="1"/>
    </row>
    <row r="803" ht="15.75">
      <c r="B803" s="1"/>
    </row>
    <row r="804" ht="15.75">
      <c r="B804" s="1"/>
    </row>
    <row r="805" ht="15.75">
      <c r="B805" s="1"/>
    </row>
    <row r="806" ht="15.75">
      <c r="B806" s="1"/>
    </row>
    <row r="807" ht="15.75">
      <c r="B807" s="1"/>
    </row>
    <row r="808" ht="15.75">
      <c r="B808" s="1"/>
    </row>
    <row r="809" ht="15.75">
      <c r="B809" s="1"/>
    </row>
    <row r="810" ht="15.75">
      <c r="B810" s="1"/>
    </row>
    <row r="811" ht="15.75">
      <c r="B811" s="1"/>
    </row>
    <row r="812" ht="15.75">
      <c r="B812" s="1"/>
    </row>
    <row r="813" ht="15.75">
      <c r="B813" s="1"/>
    </row>
    <row r="814" ht="15.75">
      <c r="B814" s="1"/>
    </row>
    <row r="815" ht="15.75">
      <c r="B815" s="1"/>
    </row>
    <row r="816" ht="15.75">
      <c r="B816" s="1"/>
    </row>
    <row r="817" ht="15.75">
      <c r="B817" s="1"/>
    </row>
    <row r="818" ht="15.75">
      <c r="B818" s="1"/>
    </row>
    <row r="819" ht="15.75">
      <c r="B819" s="1"/>
    </row>
    <row r="820" ht="15.75">
      <c r="B820" s="1"/>
    </row>
    <row r="821" ht="15.75">
      <c r="B821" s="1"/>
    </row>
    <row r="822" ht="15.75">
      <c r="B822" s="1"/>
    </row>
    <row r="823" ht="15.75">
      <c r="B823" s="1"/>
    </row>
    <row r="824" ht="15.75">
      <c r="B824" s="1"/>
    </row>
    <row r="825" ht="15.75">
      <c r="B825" s="1"/>
    </row>
    <row r="826" ht="15.75">
      <c r="B826" s="1"/>
    </row>
    <row r="827" ht="15.75">
      <c r="B827" s="1"/>
    </row>
    <row r="828" ht="15.75">
      <c r="B828" s="1"/>
    </row>
    <row r="829" ht="15.75">
      <c r="B829" s="1"/>
    </row>
    <row r="830" ht="15.75">
      <c r="B830" s="1"/>
    </row>
    <row r="831" ht="15.75">
      <c r="B831" s="1"/>
    </row>
    <row r="832" ht="15.75">
      <c r="B832" s="1"/>
    </row>
    <row r="833" ht="15.75">
      <c r="B833" s="1"/>
    </row>
    <row r="834" ht="15.75">
      <c r="B834" s="1"/>
    </row>
    <row r="835" ht="15.75">
      <c r="B835" s="1"/>
    </row>
    <row r="836" ht="15.75">
      <c r="B836" s="1"/>
    </row>
    <row r="837" ht="15.75">
      <c r="B837" s="1"/>
    </row>
    <row r="838" ht="15.75">
      <c r="B838" s="1"/>
    </row>
    <row r="839" ht="15.75">
      <c r="B839" s="1"/>
    </row>
    <row r="840" ht="15.75">
      <c r="B840" s="1"/>
    </row>
    <row r="841" ht="15.75">
      <c r="B841" s="1"/>
    </row>
    <row r="842" ht="15.75">
      <c r="B842" s="1"/>
    </row>
    <row r="843" ht="15.75">
      <c r="B843" s="1"/>
    </row>
    <row r="844" ht="15.75">
      <c r="B844" s="1"/>
    </row>
    <row r="845" ht="15.75">
      <c r="B845" s="1"/>
    </row>
    <row r="846" ht="15.75">
      <c r="B846" s="1"/>
    </row>
    <row r="847" ht="15.75">
      <c r="B847" s="1"/>
    </row>
    <row r="848" ht="15.75">
      <c r="B848" s="1"/>
    </row>
    <row r="849" ht="15.75">
      <c r="B849" s="1"/>
    </row>
    <row r="850" ht="15.75">
      <c r="B850" s="1"/>
    </row>
    <row r="851" ht="15.75">
      <c r="B851" s="1"/>
    </row>
    <row r="852" ht="15.75">
      <c r="B852" s="1"/>
    </row>
    <row r="853" ht="15.75">
      <c r="B853" s="1"/>
    </row>
    <row r="854" ht="15.75">
      <c r="B854" s="1"/>
    </row>
    <row r="855" ht="15.75">
      <c r="B855" s="1"/>
    </row>
    <row r="856" ht="15.75">
      <c r="B856" s="1"/>
    </row>
    <row r="857" ht="15.75">
      <c r="B857" s="1"/>
    </row>
    <row r="858" ht="15.75">
      <c r="B858" s="1"/>
    </row>
    <row r="859" ht="15.75">
      <c r="B859" s="1"/>
    </row>
    <row r="860" ht="15.75">
      <c r="B860" s="1"/>
    </row>
    <row r="861" ht="15.75">
      <c r="B861" s="1"/>
    </row>
    <row r="862" ht="15.75">
      <c r="B862" s="1"/>
    </row>
    <row r="863" ht="15.75">
      <c r="B863" s="1"/>
    </row>
    <row r="864" ht="15.75">
      <c r="B864" s="1"/>
    </row>
    <row r="865" ht="15.75">
      <c r="B865" s="1"/>
    </row>
    <row r="866" ht="15.75">
      <c r="B866" s="1"/>
    </row>
    <row r="867" ht="15.75">
      <c r="B867" s="1"/>
    </row>
    <row r="868" ht="15.75">
      <c r="B868" s="1"/>
    </row>
    <row r="869" ht="15.75">
      <c r="B869" s="1"/>
    </row>
    <row r="870" ht="15.75">
      <c r="B870" s="1"/>
    </row>
    <row r="871" ht="15.75">
      <c r="B871" s="1"/>
    </row>
    <row r="872" ht="15.75">
      <c r="B872" s="1"/>
    </row>
    <row r="873" ht="15.75">
      <c r="B873" s="1"/>
    </row>
    <row r="874" ht="15.75">
      <c r="B874" s="1"/>
    </row>
    <row r="875" ht="15.75">
      <c r="B875" s="1"/>
    </row>
    <row r="876" ht="15.75">
      <c r="B876" s="1"/>
    </row>
    <row r="877" ht="15.75">
      <c r="B877" s="1"/>
    </row>
    <row r="878" ht="15.75">
      <c r="B878" s="1"/>
    </row>
    <row r="879" ht="15.75">
      <c r="B879" s="1"/>
    </row>
    <row r="880" ht="15.75">
      <c r="B880" s="1"/>
    </row>
    <row r="881" ht="15.75">
      <c r="B881" s="1"/>
    </row>
    <row r="882" ht="15.75">
      <c r="B882" s="1"/>
    </row>
    <row r="883" ht="15.75">
      <c r="B883" s="1"/>
    </row>
    <row r="884" ht="15.75">
      <c r="B884" s="1"/>
    </row>
    <row r="885" ht="15.75">
      <c r="B885" s="1"/>
    </row>
    <row r="886" ht="15.75">
      <c r="B886" s="1"/>
    </row>
    <row r="887" ht="15.75">
      <c r="B887" s="1"/>
    </row>
    <row r="888" ht="15.75">
      <c r="B888" s="1"/>
    </row>
    <row r="889" ht="15.75">
      <c r="B889" s="1"/>
    </row>
    <row r="890" ht="15.75">
      <c r="B890" s="1"/>
    </row>
    <row r="891" ht="15.75">
      <c r="B891" s="1"/>
    </row>
    <row r="892" ht="15.75">
      <c r="B892" s="1"/>
    </row>
    <row r="893" ht="15.75">
      <c r="B893" s="1"/>
    </row>
    <row r="894" ht="15.75">
      <c r="B894" s="1"/>
    </row>
    <row r="895" ht="15.75">
      <c r="B895" s="1"/>
    </row>
    <row r="896" ht="15.75">
      <c r="B896" s="1"/>
    </row>
    <row r="897" ht="15.75">
      <c r="B897" s="1"/>
    </row>
    <row r="898" ht="15.75">
      <c r="B898" s="1"/>
    </row>
    <row r="899" ht="15.75">
      <c r="B899" s="1"/>
    </row>
    <row r="900" ht="15.75">
      <c r="B900" s="1"/>
    </row>
    <row r="901" ht="15.75">
      <c r="B901" s="1"/>
    </row>
    <row r="902" ht="15.75">
      <c r="B902" s="1"/>
    </row>
    <row r="903" ht="15.75">
      <c r="B903" s="1"/>
    </row>
    <row r="904" ht="15.75">
      <c r="B904" s="1"/>
    </row>
    <row r="905" ht="15.75">
      <c r="B905" s="1"/>
    </row>
    <row r="906" ht="15.75">
      <c r="B906" s="1"/>
    </row>
    <row r="907" ht="15.75">
      <c r="B907" s="1"/>
    </row>
    <row r="908" ht="15.75">
      <c r="B908" s="1"/>
    </row>
    <row r="909" ht="15.75">
      <c r="B909" s="1"/>
    </row>
    <row r="910" ht="15.75">
      <c r="B910" s="1"/>
    </row>
    <row r="911" ht="15.75">
      <c r="B911" s="1"/>
    </row>
    <row r="912" ht="15.75">
      <c r="B912" s="1"/>
    </row>
    <row r="913" ht="15.75">
      <c r="B913" s="1"/>
    </row>
    <row r="914" ht="15.75">
      <c r="B914" s="1"/>
    </row>
    <row r="915" ht="15.75">
      <c r="B915" s="1"/>
    </row>
    <row r="916" ht="15.75">
      <c r="B916" s="1"/>
    </row>
    <row r="917" ht="15.75">
      <c r="B917" s="1"/>
    </row>
    <row r="918" ht="15.75">
      <c r="B918" s="1"/>
    </row>
    <row r="919" ht="15.75">
      <c r="B919" s="1"/>
    </row>
    <row r="920" ht="15.75">
      <c r="B920" s="1"/>
    </row>
    <row r="921" ht="15.75">
      <c r="B921" s="1"/>
    </row>
    <row r="922" ht="15.75">
      <c r="B922" s="1"/>
    </row>
    <row r="923" ht="15.75">
      <c r="B923" s="1"/>
    </row>
    <row r="924" ht="15.75">
      <c r="B924" s="1"/>
    </row>
    <row r="925" ht="15.75">
      <c r="B925" s="1"/>
    </row>
    <row r="926" ht="15.75">
      <c r="B926" s="1"/>
    </row>
    <row r="927" ht="15.75">
      <c r="B927" s="1"/>
    </row>
    <row r="928" ht="15.75">
      <c r="B928" s="1"/>
    </row>
    <row r="929" ht="15.75">
      <c r="B929" s="1"/>
    </row>
    <row r="930" ht="15.75">
      <c r="B930" s="1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3"/>
  <sheetViews>
    <sheetView zoomScale="70" zoomScaleNormal="70" workbookViewId="0" topLeftCell="A1">
      <pane ySplit="2" topLeftCell="BM140" activePane="bottomLeft" state="frozen"/>
      <selection pane="topLeft" activeCell="A1" sqref="A1"/>
      <selection pane="bottomLeft" activeCell="B175" sqref="B175"/>
    </sheetView>
  </sheetViews>
  <sheetFormatPr defaultColWidth="11.421875" defaultRowHeight="12.75"/>
  <cols>
    <col min="1" max="1" width="11.421875" style="2" customWidth="1"/>
    <col min="2" max="2" width="34.57421875" style="2" customWidth="1"/>
    <col min="3" max="4" width="11.421875" style="4" customWidth="1"/>
    <col min="5" max="5" width="64.00390625" style="6" customWidth="1"/>
    <col min="6" max="11" width="19.7109375" style="7" customWidth="1"/>
    <col min="13" max="16384" width="11.421875" style="5" customWidth="1"/>
  </cols>
  <sheetData>
    <row r="1" spans="1:11" s="3" customFormat="1" ht="15.75">
      <c r="A1" s="31" t="s">
        <v>0</v>
      </c>
      <c r="B1" s="29" t="s">
        <v>19</v>
      </c>
      <c r="C1" s="29" t="s">
        <v>1</v>
      </c>
      <c r="D1" s="29" t="s">
        <v>2</v>
      </c>
      <c r="E1" s="30" t="s">
        <v>3</v>
      </c>
      <c r="F1" s="117" t="s">
        <v>118</v>
      </c>
      <c r="G1" s="117"/>
      <c r="H1" s="117"/>
      <c r="I1" s="117"/>
      <c r="J1" s="117"/>
      <c r="K1" s="118"/>
    </row>
    <row r="2" spans="1:11" s="3" customFormat="1" ht="16.5" thickBot="1">
      <c r="A2" s="32"/>
      <c r="B2" s="23"/>
      <c r="C2" s="24"/>
      <c r="D2" s="24"/>
      <c r="E2" s="25"/>
      <c r="F2" s="26" t="s">
        <v>4</v>
      </c>
      <c r="G2" s="26" t="s">
        <v>104</v>
      </c>
      <c r="H2" s="27" t="s">
        <v>117</v>
      </c>
      <c r="I2" s="89" t="s">
        <v>119</v>
      </c>
      <c r="J2" s="73" t="s">
        <v>121</v>
      </c>
      <c r="K2" s="77" t="s">
        <v>120</v>
      </c>
    </row>
    <row r="3" spans="1:11" ht="15.75">
      <c r="A3" s="11">
        <v>36110</v>
      </c>
      <c r="B3" s="15" t="s">
        <v>50</v>
      </c>
      <c r="C3" s="12">
        <v>4261</v>
      </c>
      <c r="D3" s="12" t="s">
        <v>7</v>
      </c>
      <c r="E3" s="22" t="s">
        <v>70</v>
      </c>
      <c r="F3" s="81">
        <v>400</v>
      </c>
      <c r="G3" s="82">
        <v>600</v>
      </c>
      <c r="H3" s="20">
        <f>F3+G3</f>
        <v>1000</v>
      </c>
      <c r="I3" s="80">
        <v>1000</v>
      </c>
      <c r="J3" s="72">
        <f>I3-H3</f>
        <v>0</v>
      </c>
      <c r="K3" s="88">
        <f>I3-F3</f>
        <v>600</v>
      </c>
    </row>
    <row r="4" spans="1:11" ht="15.75">
      <c r="A4" s="11"/>
      <c r="B4" s="15"/>
      <c r="C4" s="12">
        <v>4339</v>
      </c>
      <c r="D4" s="12" t="s">
        <v>7</v>
      </c>
      <c r="E4" s="22" t="s">
        <v>122</v>
      </c>
      <c r="F4" s="81">
        <v>0</v>
      </c>
      <c r="G4" s="82">
        <v>0</v>
      </c>
      <c r="H4" s="20">
        <f>F4+G4</f>
        <v>0</v>
      </c>
      <c r="I4" s="80">
        <v>1000</v>
      </c>
      <c r="J4" s="72">
        <f>I4-H4</f>
        <v>1000</v>
      </c>
      <c r="K4" s="88">
        <f>I4-F4</f>
        <v>1000</v>
      </c>
    </row>
    <row r="5" spans="1:11" ht="15.75">
      <c r="A5" s="11"/>
      <c r="B5" s="15"/>
      <c r="C5" s="12">
        <v>4431</v>
      </c>
      <c r="D5" s="12" t="s">
        <v>7</v>
      </c>
      <c r="E5" s="22" t="s">
        <v>71</v>
      </c>
      <c r="F5" s="81">
        <v>600</v>
      </c>
      <c r="G5" s="82">
        <v>2400</v>
      </c>
      <c r="H5" s="20">
        <f>F5+G5</f>
        <v>3000</v>
      </c>
      <c r="I5" s="80">
        <v>4000</v>
      </c>
      <c r="J5" s="72">
        <f>I5-H5</f>
        <v>1000</v>
      </c>
      <c r="K5" s="88">
        <f>I5-F5</f>
        <v>3400</v>
      </c>
    </row>
    <row r="6" spans="1:11" ht="16.5" thickBot="1">
      <c r="A6" s="39"/>
      <c r="B6" s="40" t="s">
        <v>47</v>
      </c>
      <c r="C6" s="41"/>
      <c r="D6" s="41"/>
      <c r="E6" s="42"/>
      <c r="F6" s="43">
        <f>SUM(F3:F5)</f>
        <v>1000</v>
      </c>
      <c r="G6" s="43">
        <f>SUM(G3:G5)</f>
        <v>3000</v>
      </c>
      <c r="H6" s="71">
        <f aca="true" t="shared" si="0" ref="H6:H69">F6+G6</f>
        <v>4000</v>
      </c>
      <c r="I6" s="43">
        <f>SUM(I3:I5)</f>
        <v>6000</v>
      </c>
      <c r="J6" s="43">
        <f>SUM(J3:J5)</f>
        <v>2000</v>
      </c>
      <c r="K6" s="78">
        <f>SUM(K3:K5)</f>
        <v>5000</v>
      </c>
    </row>
    <row r="7" spans="1:11" ht="15.75">
      <c r="A7" s="11">
        <v>36120</v>
      </c>
      <c r="B7" s="15" t="s">
        <v>51</v>
      </c>
      <c r="C7" s="12">
        <v>3212</v>
      </c>
      <c r="D7" s="12" t="s">
        <v>6</v>
      </c>
      <c r="E7" s="22" t="s">
        <v>84</v>
      </c>
      <c r="F7" s="81">
        <v>420000</v>
      </c>
      <c r="G7" s="82">
        <v>0</v>
      </c>
      <c r="H7" s="20">
        <f t="shared" si="0"/>
        <v>420000</v>
      </c>
      <c r="I7" s="80">
        <v>420000</v>
      </c>
      <c r="J7" s="72">
        <f>I7-H7</f>
        <v>0</v>
      </c>
      <c r="K7" s="88">
        <f>I7-F7</f>
        <v>0</v>
      </c>
    </row>
    <row r="8" spans="1:11" ht="15.75">
      <c r="A8" s="11"/>
      <c r="B8" s="15"/>
      <c r="C8" s="12">
        <v>3215</v>
      </c>
      <c r="D8" s="12" t="s">
        <v>6</v>
      </c>
      <c r="E8" s="22" t="s">
        <v>85</v>
      </c>
      <c r="F8" s="81">
        <v>12000</v>
      </c>
      <c r="G8" s="82">
        <v>0</v>
      </c>
      <c r="H8" s="20">
        <f t="shared" si="0"/>
        <v>12000</v>
      </c>
      <c r="I8" s="80">
        <v>12000</v>
      </c>
      <c r="J8" s="72">
        <f aca="true" t="shared" si="1" ref="J8:J14">I8-H8</f>
        <v>0</v>
      </c>
      <c r="K8" s="88">
        <f aca="true" t="shared" si="2" ref="K8:K14">I8-F8</f>
        <v>0</v>
      </c>
    </row>
    <row r="9" spans="1:11" ht="15.75">
      <c r="A9" s="11"/>
      <c r="B9" s="15"/>
      <c r="C9" s="12">
        <v>3481</v>
      </c>
      <c r="D9" s="12" t="s">
        <v>6</v>
      </c>
      <c r="E9" s="22" t="s">
        <v>10</v>
      </c>
      <c r="F9" s="81">
        <v>1065000</v>
      </c>
      <c r="G9" s="82">
        <v>0</v>
      </c>
      <c r="H9" s="20">
        <f t="shared" si="0"/>
        <v>1065000</v>
      </c>
      <c r="I9" s="80">
        <v>1065000</v>
      </c>
      <c r="J9" s="72">
        <f t="shared" si="1"/>
        <v>0</v>
      </c>
      <c r="K9" s="88">
        <f t="shared" si="2"/>
        <v>0</v>
      </c>
    </row>
    <row r="10" spans="1:11" ht="15.75">
      <c r="A10" s="11"/>
      <c r="B10" s="15"/>
      <c r="C10" s="12">
        <v>3488</v>
      </c>
      <c r="D10" s="12" t="s">
        <v>6</v>
      </c>
      <c r="E10" s="22" t="s">
        <v>83</v>
      </c>
      <c r="F10" s="81">
        <v>3000</v>
      </c>
      <c r="G10" s="82">
        <v>0</v>
      </c>
      <c r="H10" s="20">
        <f t="shared" si="0"/>
        <v>3000</v>
      </c>
      <c r="I10" s="80">
        <v>3000</v>
      </c>
      <c r="J10" s="72">
        <f t="shared" si="1"/>
        <v>0</v>
      </c>
      <c r="K10" s="88">
        <f t="shared" si="2"/>
        <v>0</v>
      </c>
    </row>
    <row r="11" spans="1:11" ht="15.75">
      <c r="A11" s="11"/>
      <c r="B11" s="15"/>
      <c r="C11" s="12">
        <v>4261</v>
      </c>
      <c r="D11" s="12" t="s">
        <v>7</v>
      </c>
      <c r="E11" s="22" t="s">
        <v>70</v>
      </c>
      <c r="F11" s="81">
        <v>300</v>
      </c>
      <c r="G11" s="82">
        <v>0</v>
      </c>
      <c r="H11" s="20">
        <f t="shared" si="0"/>
        <v>300</v>
      </c>
      <c r="I11" s="80">
        <v>500</v>
      </c>
      <c r="J11" s="72">
        <f t="shared" si="1"/>
        <v>200</v>
      </c>
      <c r="K11" s="88">
        <f t="shared" si="2"/>
        <v>200</v>
      </c>
    </row>
    <row r="12" spans="1:11" ht="15.75">
      <c r="A12" s="11"/>
      <c r="B12" s="15"/>
      <c r="C12" s="12">
        <v>4339</v>
      </c>
      <c r="D12" s="12" t="s">
        <v>7</v>
      </c>
      <c r="E12" s="22" t="s">
        <v>86</v>
      </c>
      <c r="F12" s="81">
        <v>1495000</v>
      </c>
      <c r="G12" s="82">
        <v>0</v>
      </c>
      <c r="H12" s="20">
        <f t="shared" si="0"/>
        <v>1495000</v>
      </c>
      <c r="I12" s="80">
        <v>1495000</v>
      </c>
      <c r="J12" s="72">
        <f t="shared" si="1"/>
        <v>0</v>
      </c>
      <c r="K12" s="88">
        <f t="shared" si="2"/>
        <v>0</v>
      </c>
    </row>
    <row r="13" spans="1:11" ht="15.75">
      <c r="A13" s="11"/>
      <c r="B13" s="15"/>
      <c r="C13" s="12">
        <v>4431</v>
      </c>
      <c r="D13" s="12" t="s">
        <v>7</v>
      </c>
      <c r="E13" s="22" t="s">
        <v>71</v>
      </c>
      <c r="F13" s="81">
        <v>400</v>
      </c>
      <c r="G13" s="82">
        <v>0</v>
      </c>
      <c r="H13" s="20">
        <f t="shared" si="0"/>
        <v>400</v>
      </c>
      <c r="I13" s="80">
        <v>400</v>
      </c>
      <c r="J13" s="72">
        <f t="shared" si="1"/>
        <v>0</v>
      </c>
      <c r="K13" s="88">
        <f t="shared" si="2"/>
        <v>0</v>
      </c>
    </row>
    <row r="14" spans="1:11" ht="15.75">
      <c r="A14" s="11"/>
      <c r="B14" s="15"/>
      <c r="C14" s="12">
        <v>4454</v>
      </c>
      <c r="D14" s="12" t="s">
        <v>7</v>
      </c>
      <c r="E14" s="22" t="s">
        <v>87</v>
      </c>
      <c r="F14" s="81">
        <v>5000</v>
      </c>
      <c r="G14" s="82">
        <v>0</v>
      </c>
      <c r="H14" s="20">
        <f t="shared" si="0"/>
        <v>5000</v>
      </c>
      <c r="I14" s="80">
        <v>5000</v>
      </c>
      <c r="J14" s="72">
        <f t="shared" si="1"/>
        <v>0</v>
      </c>
      <c r="K14" s="88">
        <f t="shared" si="2"/>
        <v>0</v>
      </c>
    </row>
    <row r="15" spans="1:11" ht="16.5" thickBot="1">
      <c r="A15" s="39"/>
      <c r="B15" s="40" t="s">
        <v>47</v>
      </c>
      <c r="C15" s="41"/>
      <c r="D15" s="41"/>
      <c r="E15" s="42"/>
      <c r="F15" s="43">
        <f>(F11+F12+F13+F14)-(F7+F8+F9+F10)</f>
        <v>700</v>
      </c>
      <c r="G15" s="43">
        <f>(G11+G12+G13+G14)-(G7+G8+G9+G10)</f>
        <v>0</v>
      </c>
      <c r="H15" s="71">
        <f t="shared" si="0"/>
        <v>700</v>
      </c>
      <c r="I15" s="43">
        <f>(I11+I12+I13+I14)-(I7+I8+I9+I10)</f>
        <v>900</v>
      </c>
      <c r="J15" s="43">
        <f>(J11+J12+J13+J14)-(J7+J8+J9+J10)</f>
        <v>200</v>
      </c>
      <c r="K15" s="78">
        <f>(K11+K12+K13+K14)-(K7+K8+K9+K10)</f>
        <v>200</v>
      </c>
    </row>
    <row r="16" spans="1:11" ht="15.75">
      <c r="A16" s="11">
        <v>36150</v>
      </c>
      <c r="B16" s="15" t="s">
        <v>56</v>
      </c>
      <c r="C16" s="12">
        <v>4261</v>
      </c>
      <c r="D16" s="12" t="s">
        <v>7</v>
      </c>
      <c r="E16" s="22" t="s">
        <v>70</v>
      </c>
      <c r="F16" s="82">
        <v>100</v>
      </c>
      <c r="G16" s="82">
        <v>0</v>
      </c>
      <c r="H16" s="20">
        <f t="shared" si="0"/>
        <v>100</v>
      </c>
      <c r="I16" s="80">
        <v>200</v>
      </c>
      <c r="J16" s="72">
        <f>I16-H16</f>
        <v>100</v>
      </c>
      <c r="K16" s="88">
        <f>I16-F16</f>
        <v>100</v>
      </c>
    </row>
    <row r="17" spans="1:11" ht="15.75">
      <c r="A17" s="11"/>
      <c r="B17" s="15"/>
      <c r="C17" s="12">
        <v>4431</v>
      </c>
      <c r="D17" s="12" t="s">
        <v>7</v>
      </c>
      <c r="E17" s="22" t="s">
        <v>71</v>
      </c>
      <c r="F17" s="82">
        <v>100</v>
      </c>
      <c r="G17" s="82">
        <v>0</v>
      </c>
      <c r="H17" s="20">
        <f t="shared" si="0"/>
        <v>100</v>
      </c>
      <c r="I17" s="80">
        <v>200</v>
      </c>
      <c r="J17" s="72">
        <f>I17-H17</f>
        <v>100</v>
      </c>
      <c r="K17" s="88">
        <f>I17-F17</f>
        <v>100</v>
      </c>
    </row>
    <row r="18" spans="1:11" ht="16.5" thickBot="1">
      <c r="A18" s="39"/>
      <c r="B18" s="40" t="s">
        <v>47</v>
      </c>
      <c r="C18" s="41"/>
      <c r="D18" s="41"/>
      <c r="E18" s="42"/>
      <c r="F18" s="43">
        <f>SUM(F16:F17)</f>
        <v>200</v>
      </c>
      <c r="G18" s="43">
        <f>SUM(G16:G17)</f>
        <v>0</v>
      </c>
      <c r="H18" s="71">
        <f t="shared" si="0"/>
        <v>200</v>
      </c>
      <c r="I18" s="43">
        <f>SUM(I16:I17)</f>
        <v>400</v>
      </c>
      <c r="J18" s="43">
        <f>SUM(J16:J17)</f>
        <v>200</v>
      </c>
      <c r="K18" s="78">
        <f>SUM(K16:K17)</f>
        <v>200</v>
      </c>
    </row>
    <row r="19" spans="1:11" ht="15.75">
      <c r="A19" s="11">
        <v>36210</v>
      </c>
      <c r="B19" s="15" t="s">
        <v>57</v>
      </c>
      <c r="C19" s="12">
        <v>3140</v>
      </c>
      <c r="D19" s="12" t="s">
        <v>6</v>
      </c>
      <c r="E19" s="22" t="s">
        <v>92</v>
      </c>
      <c r="F19" s="81">
        <v>270000</v>
      </c>
      <c r="G19" s="82">
        <v>0</v>
      </c>
      <c r="H19" s="20">
        <f t="shared" si="0"/>
        <v>270000</v>
      </c>
      <c r="I19" s="80">
        <v>750000</v>
      </c>
      <c r="J19" s="72">
        <f>I19-H19</f>
        <v>480000</v>
      </c>
      <c r="K19" s="88">
        <f>I19-F19</f>
        <v>480000</v>
      </c>
    </row>
    <row r="20" spans="1:11" ht="15.75">
      <c r="A20" s="11"/>
      <c r="B20" s="15"/>
      <c r="C20" s="12">
        <v>3141</v>
      </c>
      <c r="D20" s="12" t="s">
        <v>6</v>
      </c>
      <c r="E20" s="22" t="s">
        <v>55</v>
      </c>
      <c r="F20" s="81">
        <v>20000</v>
      </c>
      <c r="G20" s="82">
        <v>-20000</v>
      </c>
      <c r="H20" s="20">
        <f t="shared" si="0"/>
        <v>0</v>
      </c>
      <c r="I20" s="80">
        <v>20000</v>
      </c>
      <c r="J20" s="72">
        <f aca="true" t="shared" si="3" ref="J20:J26">I20-H20</f>
        <v>20000</v>
      </c>
      <c r="K20" s="88">
        <f aca="true" t="shared" si="4" ref="K20:K26">I20-F20</f>
        <v>0</v>
      </c>
    </row>
    <row r="21" spans="1:11" ht="15.75">
      <c r="A21" s="11"/>
      <c r="B21" s="15"/>
      <c r="C21" s="12">
        <v>3321</v>
      </c>
      <c r="D21" s="12" t="s">
        <v>6</v>
      </c>
      <c r="E21" s="22" t="s">
        <v>93</v>
      </c>
      <c r="F21" s="81">
        <v>20000</v>
      </c>
      <c r="G21" s="82">
        <v>-10000</v>
      </c>
      <c r="H21" s="20">
        <f t="shared" si="0"/>
        <v>10000</v>
      </c>
      <c r="I21" s="80">
        <v>20000</v>
      </c>
      <c r="J21" s="72">
        <f t="shared" si="3"/>
        <v>10000</v>
      </c>
      <c r="K21" s="88">
        <f t="shared" si="4"/>
        <v>0</v>
      </c>
    </row>
    <row r="22" spans="1:11" ht="15.75">
      <c r="A22" s="11"/>
      <c r="B22" s="15"/>
      <c r="C22" s="12">
        <v>4231</v>
      </c>
      <c r="D22" s="12" t="s">
        <v>7</v>
      </c>
      <c r="E22" s="22" t="s">
        <v>94</v>
      </c>
      <c r="F22" s="82">
        <v>2000</v>
      </c>
      <c r="G22" s="82">
        <v>0</v>
      </c>
      <c r="H22" s="20">
        <f t="shared" si="0"/>
        <v>2000</v>
      </c>
      <c r="I22" s="80">
        <v>0</v>
      </c>
      <c r="J22" s="72">
        <f t="shared" si="3"/>
        <v>-2000</v>
      </c>
      <c r="K22" s="88">
        <f t="shared" si="4"/>
        <v>-2000</v>
      </c>
    </row>
    <row r="23" spans="1:11" ht="15.75">
      <c r="A23" s="11"/>
      <c r="B23" s="15"/>
      <c r="C23" s="12">
        <v>4261</v>
      </c>
      <c r="D23" s="12" t="s">
        <v>7</v>
      </c>
      <c r="E23" s="22" t="s">
        <v>70</v>
      </c>
      <c r="F23" s="82">
        <v>500</v>
      </c>
      <c r="G23" s="82">
        <v>0</v>
      </c>
      <c r="H23" s="20">
        <f t="shared" si="0"/>
        <v>500</v>
      </c>
      <c r="I23" s="80">
        <v>800</v>
      </c>
      <c r="J23" s="72">
        <f t="shared" si="3"/>
        <v>300</v>
      </c>
      <c r="K23" s="88">
        <f t="shared" si="4"/>
        <v>300</v>
      </c>
    </row>
    <row r="24" spans="1:11" ht="15.75">
      <c r="A24" s="11"/>
      <c r="B24" s="15"/>
      <c r="C24" s="12">
        <v>4317</v>
      </c>
      <c r="D24" s="12" t="s">
        <v>7</v>
      </c>
      <c r="E24" s="22" t="s">
        <v>95</v>
      </c>
      <c r="F24" s="82">
        <v>300000</v>
      </c>
      <c r="G24" s="82">
        <v>0</v>
      </c>
      <c r="H24" s="20">
        <f t="shared" si="0"/>
        <v>300000</v>
      </c>
      <c r="I24" s="80">
        <v>570000</v>
      </c>
      <c r="J24" s="72">
        <f t="shared" si="3"/>
        <v>270000</v>
      </c>
      <c r="K24" s="88">
        <f t="shared" si="4"/>
        <v>270000</v>
      </c>
    </row>
    <row r="25" spans="1:11" ht="15.75">
      <c r="A25" s="11"/>
      <c r="B25" s="15"/>
      <c r="C25" s="12">
        <v>4318</v>
      </c>
      <c r="D25" s="12" t="s">
        <v>7</v>
      </c>
      <c r="E25" s="22" t="s">
        <v>96</v>
      </c>
      <c r="F25" s="82">
        <v>20000</v>
      </c>
      <c r="G25" s="82">
        <v>-20000</v>
      </c>
      <c r="H25" s="20">
        <f t="shared" si="0"/>
        <v>0</v>
      </c>
      <c r="I25" s="80">
        <v>20000</v>
      </c>
      <c r="J25" s="72">
        <f t="shared" si="3"/>
        <v>20000</v>
      </c>
      <c r="K25" s="88">
        <f t="shared" si="4"/>
        <v>0</v>
      </c>
    </row>
    <row r="26" spans="1:11" ht="15.75">
      <c r="A26" s="11"/>
      <c r="B26" s="15"/>
      <c r="C26" s="12">
        <v>4431</v>
      </c>
      <c r="D26" s="12" t="s">
        <v>7</v>
      </c>
      <c r="E26" s="22" t="s">
        <v>71</v>
      </c>
      <c r="F26" s="82">
        <v>40300</v>
      </c>
      <c r="G26" s="82">
        <v>-10000</v>
      </c>
      <c r="H26" s="20">
        <f t="shared" si="0"/>
        <v>30300</v>
      </c>
      <c r="I26" s="80">
        <v>317300</v>
      </c>
      <c r="J26" s="72">
        <f t="shared" si="3"/>
        <v>287000</v>
      </c>
      <c r="K26" s="88">
        <f t="shared" si="4"/>
        <v>277000</v>
      </c>
    </row>
    <row r="27" spans="1:11" ht="16.5" thickBot="1">
      <c r="A27" s="39"/>
      <c r="B27" s="40" t="s">
        <v>47</v>
      </c>
      <c r="C27" s="41"/>
      <c r="D27" s="41"/>
      <c r="E27" s="42"/>
      <c r="F27" s="43">
        <f>(F22+F23+F24+F25+F26)-(F19+F20+F21)</f>
        <v>52800</v>
      </c>
      <c r="G27" s="43">
        <f>(G22+G23+G24+G25+G26)-(G19+G20+G21)</f>
        <v>0</v>
      </c>
      <c r="H27" s="71">
        <f t="shared" si="0"/>
        <v>52800</v>
      </c>
      <c r="I27" s="43">
        <f>(I22+I23+I24+I25+I26)-(I19+I20+I21)</f>
        <v>118100</v>
      </c>
      <c r="J27" s="43">
        <f>(J22+J23+J24+J25+J26)-(J19+J20+J21)</f>
        <v>65300</v>
      </c>
      <c r="K27" s="78">
        <f>(K22+K23+K24+K25+K26)-(K19+K20+K21)</f>
        <v>65300</v>
      </c>
    </row>
    <row r="28" spans="1:11" ht="15.75">
      <c r="A28" s="11">
        <v>36211</v>
      </c>
      <c r="B28" s="15" t="s">
        <v>97</v>
      </c>
      <c r="C28" s="12">
        <v>4317</v>
      </c>
      <c r="D28" s="12" t="s">
        <v>7</v>
      </c>
      <c r="E28" s="22" t="s">
        <v>95</v>
      </c>
      <c r="F28" s="82">
        <v>12300</v>
      </c>
      <c r="G28" s="82">
        <v>0</v>
      </c>
      <c r="H28" s="20">
        <f t="shared" si="0"/>
        <v>12300</v>
      </c>
      <c r="I28" s="80">
        <v>12300</v>
      </c>
      <c r="J28" s="72">
        <f>I28-H28</f>
        <v>0</v>
      </c>
      <c r="K28" s="88">
        <f>I28-F28</f>
        <v>0</v>
      </c>
    </row>
    <row r="29" spans="1:11" ht="15.75">
      <c r="A29" s="11"/>
      <c r="B29" s="15"/>
      <c r="C29" s="12">
        <v>4431</v>
      </c>
      <c r="D29" s="12" t="s">
        <v>7</v>
      </c>
      <c r="E29" s="22" t="s">
        <v>71</v>
      </c>
      <c r="F29" s="82">
        <v>5100</v>
      </c>
      <c r="G29" s="82">
        <v>0</v>
      </c>
      <c r="H29" s="20">
        <f t="shared" si="0"/>
        <v>5100</v>
      </c>
      <c r="I29" s="80">
        <v>5100</v>
      </c>
      <c r="J29" s="72">
        <f>I29-H29</f>
        <v>0</v>
      </c>
      <c r="K29" s="88">
        <f>I29-F29</f>
        <v>0</v>
      </c>
    </row>
    <row r="30" spans="1:11" ht="16.5" thickBot="1">
      <c r="A30" s="39"/>
      <c r="B30" s="40" t="s">
        <v>47</v>
      </c>
      <c r="C30" s="41"/>
      <c r="D30" s="41"/>
      <c r="E30" s="42"/>
      <c r="F30" s="43">
        <f>SUM(F28:F29)</f>
        <v>17400</v>
      </c>
      <c r="G30" s="43">
        <f>SUM(G28:G29)</f>
        <v>0</v>
      </c>
      <c r="H30" s="71">
        <f t="shared" si="0"/>
        <v>17400</v>
      </c>
      <c r="I30" s="43">
        <f>SUM(I28:I29)</f>
        <v>17400</v>
      </c>
      <c r="J30" s="43">
        <f>SUM(J28:J29)</f>
        <v>0</v>
      </c>
      <c r="K30" s="78">
        <f>SUM(K28:K29)</f>
        <v>0</v>
      </c>
    </row>
    <row r="31" spans="1:11" ht="15.75">
      <c r="A31" s="11">
        <v>36212</v>
      </c>
      <c r="B31" s="15" t="s">
        <v>98</v>
      </c>
      <c r="C31" s="12">
        <v>4317</v>
      </c>
      <c r="D31" s="12" t="s">
        <v>7</v>
      </c>
      <c r="E31" s="22" t="s">
        <v>95</v>
      </c>
      <c r="F31" s="82">
        <v>28000</v>
      </c>
      <c r="G31" s="82">
        <v>0</v>
      </c>
      <c r="H31" s="20">
        <f t="shared" si="0"/>
        <v>28000</v>
      </c>
      <c r="I31" s="80">
        <v>28000</v>
      </c>
      <c r="J31" s="72">
        <f>I31-H31</f>
        <v>0</v>
      </c>
      <c r="K31" s="88">
        <f>I31-F31</f>
        <v>0</v>
      </c>
    </row>
    <row r="32" spans="1:11" ht="16.5" thickBot="1">
      <c r="A32" s="39"/>
      <c r="B32" s="40" t="s">
        <v>47</v>
      </c>
      <c r="C32" s="41"/>
      <c r="D32" s="41"/>
      <c r="E32" s="42"/>
      <c r="F32" s="43">
        <f>SUM(F31)</f>
        <v>28000</v>
      </c>
      <c r="G32" s="43">
        <f>SUM(G31)</f>
        <v>0</v>
      </c>
      <c r="H32" s="71">
        <f>F32+G32</f>
        <v>28000</v>
      </c>
      <c r="I32" s="43">
        <f>SUM(I31)</f>
        <v>28000</v>
      </c>
      <c r="J32" s="43">
        <f>SUM(J31)</f>
        <v>0</v>
      </c>
      <c r="K32" s="78">
        <f>SUM(K31)</f>
        <v>0</v>
      </c>
    </row>
    <row r="33" spans="1:11" ht="15.75">
      <c r="A33" s="11">
        <v>36220</v>
      </c>
      <c r="B33" s="15" t="s">
        <v>99</v>
      </c>
      <c r="C33" s="12">
        <v>4317</v>
      </c>
      <c r="D33" s="12" t="s">
        <v>7</v>
      </c>
      <c r="E33" s="22" t="s">
        <v>95</v>
      </c>
      <c r="F33" s="82">
        <v>24000</v>
      </c>
      <c r="G33" s="82">
        <v>0</v>
      </c>
      <c r="H33" s="20">
        <f>F33+G33</f>
        <v>24000</v>
      </c>
      <c r="I33" s="80">
        <v>24000</v>
      </c>
      <c r="J33" s="72">
        <f>I33-H33</f>
        <v>0</v>
      </c>
      <c r="K33" s="88">
        <f>I33-F33</f>
        <v>0</v>
      </c>
    </row>
    <row r="34" spans="1:11" ht="16.5" thickBot="1">
      <c r="A34" s="39"/>
      <c r="B34" s="40" t="s">
        <v>47</v>
      </c>
      <c r="C34" s="41"/>
      <c r="D34" s="41"/>
      <c r="E34" s="42"/>
      <c r="F34" s="43">
        <f>SUM(F33)</f>
        <v>24000</v>
      </c>
      <c r="G34" s="43">
        <f>SUM(G33)</f>
        <v>0</v>
      </c>
      <c r="H34" s="71">
        <f t="shared" si="0"/>
        <v>24000</v>
      </c>
      <c r="I34" s="43">
        <f>SUM(I33)</f>
        <v>24000</v>
      </c>
      <c r="J34" s="43">
        <f>SUM(J33)</f>
        <v>0</v>
      </c>
      <c r="K34" s="78">
        <f>SUM(K33)</f>
        <v>0</v>
      </c>
    </row>
    <row r="35" spans="1:11" ht="15.75">
      <c r="A35" s="11">
        <v>36221</v>
      </c>
      <c r="B35" s="15" t="s">
        <v>58</v>
      </c>
      <c r="C35" s="12">
        <v>3141</v>
      </c>
      <c r="D35" s="12" t="s">
        <v>6</v>
      </c>
      <c r="E35" s="22" t="s">
        <v>92</v>
      </c>
      <c r="F35" s="81">
        <v>267100</v>
      </c>
      <c r="G35" s="82">
        <v>0</v>
      </c>
      <c r="H35" s="20">
        <f t="shared" si="0"/>
        <v>267100</v>
      </c>
      <c r="I35" s="80">
        <v>367100</v>
      </c>
      <c r="J35" s="72">
        <f>I35-H35</f>
        <v>100000</v>
      </c>
      <c r="K35" s="88">
        <f>I35-F35</f>
        <v>100000</v>
      </c>
    </row>
    <row r="36" spans="1:11" ht="15.75">
      <c r="A36" s="11"/>
      <c r="B36" s="15"/>
      <c r="C36" s="12">
        <v>3144</v>
      </c>
      <c r="D36" s="12" t="s">
        <v>6</v>
      </c>
      <c r="E36" s="22" t="s">
        <v>100</v>
      </c>
      <c r="F36" s="81">
        <v>400000</v>
      </c>
      <c r="G36" s="82">
        <v>0</v>
      </c>
      <c r="H36" s="20">
        <f t="shared" si="0"/>
        <v>400000</v>
      </c>
      <c r="I36" s="80">
        <v>300000</v>
      </c>
      <c r="J36" s="72">
        <f>I36-H36</f>
        <v>-100000</v>
      </c>
      <c r="K36" s="88">
        <f>I36-F36</f>
        <v>-100000</v>
      </c>
    </row>
    <row r="37" spans="1:11" ht="15.75">
      <c r="A37" s="11"/>
      <c r="B37" s="15"/>
      <c r="C37" s="12">
        <v>4261</v>
      </c>
      <c r="D37" s="12" t="s">
        <v>7</v>
      </c>
      <c r="E37" s="22" t="s">
        <v>70</v>
      </c>
      <c r="F37" s="82">
        <v>500</v>
      </c>
      <c r="G37" s="82">
        <v>0</v>
      </c>
      <c r="H37" s="20">
        <f t="shared" si="0"/>
        <v>500</v>
      </c>
      <c r="I37" s="80">
        <v>600</v>
      </c>
      <c r="J37" s="72">
        <f>I37-H37</f>
        <v>100</v>
      </c>
      <c r="K37" s="88">
        <f>I37-F37</f>
        <v>100</v>
      </c>
    </row>
    <row r="38" spans="1:11" ht="15.75">
      <c r="A38" s="11"/>
      <c r="B38" s="15"/>
      <c r="C38" s="12">
        <v>4318</v>
      </c>
      <c r="D38" s="12" t="s">
        <v>7</v>
      </c>
      <c r="E38" s="22" t="s">
        <v>96</v>
      </c>
      <c r="F38" s="82">
        <v>820000</v>
      </c>
      <c r="G38" s="82">
        <v>0</v>
      </c>
      <c r="H38" s="20">
        <f t="shared" si="0"/>
        <v>820000</v>
      </c>
      <c r="I38" s="80">
        <v>830000</v>
      </c>
      <c r="J38" s="72">
        <f>I38-H38</f>
        <v>10000</v>
      </c>
      <c r="K38" s="88">
        <f>I38-F38</f>
        <v>10000</v>
      </c>
    </row>
    <row r="39" spans="1:11" ht="15.75">
      <c r="A39" s="11"/>
      <c r="B39" s="15"/>
      <c r="C39" s="12">
        <v>4431</v>
      </c>
      <c r="D39" s="12" t="s">
        <v>7</v>
      </c>
      <c r="E39" s="22" t="s">
        <v>71</v>
      </c>
      <c r="F39" s="82">
        <v>300</v>
      </c>
      <c r="G39" s="82">
        <v>0</v>
      </c>
      <c r="H39" s="20">
        <f t="shared" si="0"/>
        <v>300</v>
      </c>
      <c r="I39" s="80">
        <v>300</v>
      </c>
      <c r="J39" s="72">
        <f>I39-H39</f>
        <v>0</v>
      </c>
      <c r="K39" s="88">
        <f>I39-F39</f>
        <v>0</v>
      </c>
    </row>
    <row r="40" spans="1:11" ht="16.5" thickBot="1">
      <c r="A40" s="39"/>
      <c r="B40" s="40" t="s">
        <v>47</v>
      </c>
      <c r="C40" s="41"/>
      <c r="D40" s="41"/>
      <c r="E40" s="42"/>
      <c r="F40" s="43">
        <f>F39+F38+F37-F36-F35</f>
        <v>153700</v>
      </c>
      <c r="G40" s="43">
        <f>G39+G38+G37-G36-G35</f>
        <v>0</v>
      </c>
      <c r="H40" s="71">
        <f t="shared" si="0"/>
        <v>153700</v>
      </c>
      <c r="I40" s="43">
        <f>I39+I38+I37-I36-I35</f>
        <v>163800</v>
      </c>
      <c r="J40" s="43">
        <f>J39+J38+J37-J36-J35</f>
        <v>10100</v>
      </c>
      <c r="K40" s="78">
        <f>K39+K38+K37-K36-K35</f>
        <v>10100</v>
      </c>
    </row>
    <row r="41" spans="1:11" ht="15.75">
      <c r="A41" s="11">
        <v>36230</v>
      </c>
      <c r="B41" s="15" t="s">
        <v>101</v>
      </c>
      <c r="C41" s="12">
        <v>4317</v>
      </c>
      <c r="D41" s="12" t="s">
        <v>7</v>
      </c>
      <c r="E41" s="22" t="s">
        <v>95</v>
      </c>
      <c r="F41" s="82">
        <v>114400</v>
      </c>
      <c r="G41" s="82">
        <v>44600</v>
      </c>
      <c r="H41" s="20">
        <f t="shared" si="0"/>
        <v>159000</v>
      </c>
      <c r="I41" s="80">
        <v>114400</v>
      </c>
      <c r="J41" s="72">
        <f>I41-H41</f>
        <v>-44600</v>
      </c>
      <c r="K41" s="88">
        <f>I41-F41</f>
        <v>0</v>
      </c>
    </row>
    <row r="42" spans="1:11" ht="16.5" thickBot="1">
      <c r="A42" s="39"/>
      <c r="B42" s="40" t="s">
        <v>47</v>
      </c>
      <c r="C42" s="41"/>
      <c r="D42" s="41"/>
      <c r="E42" s="42"/>
      <c r="F42" s="43">
        <f>SUM(F41)</f>
        <v>114400</v>
      </c>
      <c r="G42" s="43">
        <f>SUM(G41)</f>
        <v>44600</v>
      </c>
      <c r="H42" s="71">
        <f t="shared" si="0"/>
        <v>159000</v>
      </c>
      <c r="I42" s="43">
        <f>SUM(I41)</f>
        <v>114400</v>
      </c>
      <c r="J42" s="43">
        <f>SUM(J41)</f>
        <v>-44600</v>
      </c>
      <c r="K42" s="78">
        <f>SUM(K41)</f>
        <v>0</v>
      </c>
    </row>
    <row r="43" spans="1:11" ht="15.75">
      <c r="A43" s="11">
        <v>36250</v>
      </c>
      <c r="B43" s="15" t="s">
        <v>59</v>
      </c>
      <c r="C43" s="12">
        <v>4431</v>
      </c>
      <c r="D43" s="12" t="s">
        <v>7</v>
      </c>
      <c r="E43" s="22" t="s">
        <v>102</v>
      </c>
      <c r="F43" s="82">
        <v>5000</v>
      </c>
      <c r="G43" s="82">
        <v>0</v>
      </c>
      <c r="H43" s="20">
        <f t="shared" si="0"/>
        <v>5000</v>
      </c>
      <c r="I43" s="80">
        <v>5000</v>
      </c>
      <c r="J43" s="72">
        <f>I43-H43</f>
        <v>0</v>
      </c>
      <c r="K43" s="88">
        <f>I43-F43</f>
        <v>0</v>
      </c>
    </row>
    <row r="44" spans="1:11" ht="16.5" thickBot="1">
      <c r="A44" s="39"/>
      <c r="B44" s="40" t="s">
        <v>47</v>
      </c>
      <c r="C44" s="41"/>
      <c r="D44" s="41"/>
      <c r="E44" s="42"/>
      <c r="F44" s="43">
        <f>SUM(F43)</f>
        <v>5000</v>
      </c>
      <c r="G44" s="43">
        <f>SUM(G43)</f>
        <v>0</v>
      </c>
      <c r="H44" s="71">
        <f t="shared" si="0"/>
        <v>5000</v>
      </c>
      <c r="I44" s="43">
        <f>SUM(I43)</f>
        <v>5000</v>
      </c>
      <c r="J44" s="43">
        <f>SUM(J43)</f>
        <v>0</v>
      </c>
      <c r="K44" s="78">
        <f>SUM(K43)</f>
        <v>0</v>
      </c>
    </row>
    <row r="45" spans="1:11" ht="15.75">
      <c r="A45" s="11">
        <v>36321</v>
      </c>
      <c r="B45" s="15" t="s">
        <v>20</v>
      </c>
      <c r="C45" s="12">
        <v>3481</v>
      </c>
      <c r="D45" s="12" t="s">
        <v>6</v>
      </c>
      <c r="E45" s="22" t="s">
        <v>10</v>
      </c>
      <c r="F45" s="81">
        <v>1000</v>
      </c>
      <c r="G45" s="82">
        <v>100</v>
      </c>
      <c r="H45" s="20">
        <f t="shared" si="0"/>
        <v>1100</v>
      </c>
      <c r="I45" s="80">
        <v>1000</v>
      </c>
      <c r="J45" s="72">
        <f>I45-H45</f>
        <v>-100</v>
      </c>
      <c r="K45" s="88">
        <f>I45-F45</f>
        <v>0</v>
      </c>
    </row>
    <row r="46" spans="1:11" ht="15.75">
      <c r="A46" s="11"/>
      <c r="B46" s="15" t="s">
        <v>21</v>
      </c>
      <c r="C46" s="12">
        <v>4261</v>
      </c>
      <c r="D46" s="12" t="s">
        <v>7</v>
      </c>
      <c r="E46" s="22" t="s">
        <v>70</v>
      </c>
      <c r="F46" s="82">
        <v>200</v>
      </c>
      <c r="G46" s="82">
        <v>0</v>
      </c>
      <c r="H46" s="20">
        <f t="shared" si="0"/>
        <v>200</v>
      </c>
      <c r="I46" s="80">
        <v>200</v>
      </c>
      <c r="J46" s="72">
        <f>I46-H46</f>
        <v>0</v>
      </c>
      <c r="K46" s="88">
        <f>I46-F46</f>
        <v>0</v>
      </c>
    </row>
    <row r="47" spans="1:11" ht="15.75">
      <c r="A47" s="11"/>
      <c r="B47" s="15"/>
      <c r="C47" s="12">
        <v>4331</v>
      </c>
      <c r="D47" s="12" t="s">
        <v>7</v>
      </c>
      <c r="E47" s="21" t="s">
        <v>8</v>
      </c>
      <c r="F47" s="82">
        <v>15000</v>
      </c>
      <c r="G47" s="82">
        <v>-10000</v>
      </c>
      <c r="H47" s="20">
        <f t="shared" si="0"/>
        <v>5000</v>
      </c>
      <c r="I47" s="80">
        <v>15000</v>
      </c>
      <c r="J47" s="72">
        <f>I47-H47</f>
        <v>10000</v>
      </c>
      <c r="K47" s="88">
        <f>I47-F47</f>
        <v>0</v>
      </c>
    </row>
    <row r="48" spans="1:11" ht="15.75">
      <c r="A48" s="8"/>
      <c r="B48" s="14"/>
      <c r="C48" s="9">
        <v>4431</v>
      </c>
      <c r="D48" s="9" t="s">
        <v>7</v>
      </c>
      <c r="E48" s="22" t="s">
        <v>71</v>
      </c>
      <c r="F48" s="83">
        <v>1200</v>
      </c>
      <c r="G48" s="83">
        <v>1800</v>
      </c>
      <c r="H48" s="20">
        <f t="shared" si="0"/>
        <v>3000</v>
      </c>
      <c r="I48" s="80">
        <v>3000</v>
      </c>
      <c r="J48" s="72">
        <f>I48-H48</f>
        <v>0</v>
      </c>
      <c r="K48" s="88">
        <f>I48-F48</f>
        <v>1800</v>
      </c>
    </row>
    <row r="49" spans="1:11" ht="16.5" thickBot="1">
      <c r="A49" s="39"/>
      <c r="B49" s="40" t="s">
        <v>47</v>
      </c>
      <c r="C49" s="41"/>
      <c r="D49" s="41"/>
      <c r="E49" s="42"/>
      <c r="F49" s="43">
        <f>F48+F47+F46-F45</f>
        <v>15400</v>
      </c>
      <c r="G49" s="43">
        <f>G48+G47+G46-G45</f>
        <v>-8300</v>
      </c>
      <c r="H49" s="71">
        <f t="shared" si="0"/>
        <v>7100</v>
      </c>
      <c r="I49" s="43">
        <f>I48+I47+I46-I45</f>
        <v>17200</v>
      </c>
      <c r="J49" s="43">
        <f>J48+J47+J46-J45</f>
        <v>10100</v>
      </c>
      <c r="K49" s="78">
        <f>K48+K47+K46-K45</f>
        <v>1800</v>
      </c>
    </row>
    <row r="50" spans="1:11" ht="15.75">
      <c r="A50" s="11">
        <v>36323</v>
      </c>
      <c r="B50" s="15" t="s">
        <v>22</v>
      </c>
      <c r="C50" s="12">
        <v>3221</v>
      </c>
      <c r="D50" s="12" t="s">
        <v>6</v>
      </c>
      <c r="E50" s="22" t="s">
        <v>14</v>
      </c>
      <c r="F50" s="81">
        <v>10000</v>
      </c>
      <c r="G50" s="82">
        <v>-8000</v>
      </c>
      <c r="H50" s="20">
        <f t="shared" si="0"/>
        <v>2000</v>
      </c>
      <c r="I50" s="80">
        <v>10000</v>
      </c>
      <c r="J50" s="72">
        <f>I50-H50</f>
        <v>8000</v>
      </c>
      <c r="K50" s="88">
        <f>I50-F50</f>
        <v>0</v>
      </c>
    </row>
    <row r="51" spans="1:11" ht="15.75">
      <c r="A51" s="8"/>
      <c r="B51" s="14" t="s">
        <v>23</v>
      </c>
      <c r="C51" s="9">
        <v>3223</v>
      </c>
      <c r="D51" s="9" t="s">
        <v>6</v>
      </c>
      <c r="E51" s="21" t="s">
        <v>15</v>
      </c>
      <c r="F51" s="84">
        <v>1500</v>
      </c>
      <c r="G51" s="83">
        <v>500</v>
      </c>
      <c r="H51" s="20">
        <f t="shared" si="0"/>
        <v>2000</v>
      </c>
      <c r="I51" s="80">
        <v>1500</v>
      </c>
      <c r="J51" s="72">
        <f>I51-H51</f>
        <v>-500</v>
      </c>
      <c r="K51" s="88">
        <f>I51-F51</f>
        <v>0</v>
      </c>
    </row>
    <row r="52" spans="1:11" ht="15.75">
      <c r="A52" s="8"/>
      <c r="B52" s="14" t="s">
        <v>24</v>
      </c>
      <c r="C52" s="12">
        <v>4261</v>
      </c>
      <c r="D52" s="12" t="s">
        <v>7</v>
      </c>
      <c r="E52" s="22" t="s">
        <v>70</v>
      </c>
      <c r="F52" s="83">
        <v>100</v>
      </c>
      <c r="G52" s="83">
        <v>0</v>
      </c>
      <c r="H52" s="20">
        <f t="shared" si="0"/>
        <v>100</v>
      </c>
      <c r="I52" s="80">
        <v>100</v>
      </c>
      <c r="J52" s="72">
        <f>I52-H52</f>
        <v>0</v>
      </c>
      <c r="K52" s="88">
        <f>I52-F52</f>
        <v>0</v>
      </c>
    </row>
    <row r="53" spans="1:11" ht="15.75">
      <c r="A53" s="8"/>
      <c r="B53" s="14"/>
      <c r="C53" s="9">
        <v>4332</v>
      </c>
      <c r="D53" s="9" t="s">
        <v>7</v>
      </c>
      <c r="E53" s="21" t="s">
        <v>9</v>
      </c>
      <c r="F53" s="83">
        <v>5000</v>
      </c>
      <c r="G53" s="83">
        <v>45000</v>
      </c>
      <c r="H53" s="20">
        <f t="shared" si="0"/>
        <v>50000</v>
      </c>
      <c r="I53" s="80">
        <v>50000</v>
      </c>
      <c r="J53" s="72">
        <f>I53-H53</f>
        <v>0</v>
      </c>
      <c r="K53" s="88">
        <f>I53-F53</f>
        <v>45000</v>
      </c>
    </row>
    <row r="54" spans="1:11" ht="15.75">
      <c r="A54" s="8"/>
      <c r="B54" s="14"/>
      <c r="C54" s="9">
        <v>4431</v>
      </c>
      <c r="D54" s="9" t="s">
        <v>7</v>
      </c>
      <c r="E54" s="22" t="s">
        <v>71</v>
      </c>
      <c r="F54" s="83">
        <v>400</v>
      </c>
      <c r="G54" s="83">
        <v>0</v>
      </c>
      <c r="H54" s="20">
        <f t="shared" si="0"/>
        <v>400</v>
      </c>
      <c r="I54" s="80">
        <v>400</v>
      </c>
      <c r="J54" s="72">
        <f>I54-H54</f>
        <v>0</v>
      </c>
      <c r="K54" s="88">
        <f>I54-F54</f>
        <v>0</v>
      </c>
    </row>
    <row r="55" spans="1:11" ht="16.5" thickBot="1">
      <c r="A55" s="39"/>
      <c r="B55" s="40" t="s">
        <v>47</v>
      </c>
      <c r="C55" s="41"/>
      <c r="D55" s="41"/>
      <c r="E55" s="42"/>
      <c r="F55" s="43">
        <f>(F52+F53+F54)-(F50+F51)</f>
        <v>-6000</v>
      </c>
      <c r="G55" s="43">
        <f>(G52+G53+G54)-(G50+G51)</f>
        <v>52500</v>
      </c>
      <c r="H55" s="71">
        <f t="shared" si="0"/>
        <v>46500</v>
      </c>
      <c r="I55" s="43">
        <f>(I52+I53+I54)-(I50+I51)</f>
        <v>39000</v>
      </c>
      <c r="J55" s="43">
        <f>(J52+J53+J54)-(J50+J51)</f>
        <v>-7500</v>
      </c>
      <c r="K55" s="78">
        <f>(K52+K53+K54)-(K50+K51)</f>
        <v>45000</v>
      </c>
    </row>
    <row r="56" spans="1:11" ht="15.75">
      <c r="A56" s="45">
        <v>36325</v>
      </c>
      <c r="B56" s="46" t="s">
        <v>25</v>
      </c>
      <c r="C56" s="47"/>
      <c r="D56" s="47"/>
      <c r="E56" s="48" t="s">
        <v>49</v>
      </c>
      <c r="F56" s="85">
        <v>0</v>
      </c>
      <c r="G56" s="86">
        <v>0</v>
      </c>
      <c r="H56" s="20">
        <f t="shared" si="0"/>
        <v>0</v>
      </c>
      <c r="I56" s="80">
        <v>0</v>
      </c>
      <c r="J56" s="72">
        <f>I56-H56</f>
        <v>0</v>
      </c>
      <c r="K56" s="88">
        <f>I56-F56</f>
        <v>0</v>
      </c>
    </row>
    <row r="57" spans="1:11" ht="16.5" thickBot="1">
      <c r="A57" s="39"/>
      <c r="B57" s="40" t="s">
        <v>47</v>
      </c>
      <c r="C57" s="41"/>
      <c r="D57" s="41"/>
      <c r="E57" s="42"/>
      <c r="F57" s="43">
        <f>SUM(F56)</f>
        <v>0</v>
      </c>
      <c r="G57" s="43">
        <f>SUM(G56)</f>
        <v>0</v>
      </c>
      <c r="H57" s="71">
        <f t="shared" si="0"/>
        <v>0</v>
      </c>
      <c r="I57" s="43">
        <f>SUM(I56)</f>
        <v>0</v>
      </c>
      <c r="J57" s="43">
        <f>SUM(J56)</f>
        <v>0</v>
      </c>
      <c r="K57" s="78">
        <f>SUM(K56)</f>
        <v>0</v>
      </c>
    </row>
    <row r="58" spans="1:15" ht="15.75">
      <c r="A58" s="45">
        <v>36331</v>
      </c>
      <c r="B58" s="46" t="s">
        <v>26</v>
      </c>
      <c r="C58" s="47">
        <v>4261</v>
      </c>
      <c r="D58" s="47" t="s">
        <v>7</v>
      </c>
      <c r="E58" s="22" t="s">
        <v>70</v>
      </c>
      <c r="F58" s="85">
        <v>500</v>
      </c>
      <c r="G58" s="85">
        <v>500</v>
      </c>
      <c r="H58" s="20">
        <f t="shared" si="0"/>
        <v>1000</v>
      </c>
      <c r="I58" s="79">
        <v>500</v>
      </c>
      <c r="J58" s="72">
        <f>I58-H58</f>
        <v>-500</v>
      </c>
      <c r="K58" s="88">
        <f>I58-F58</f>
        <v>0</v>
      </c>
      <c r="L58" s="63"/>
      <c r="M58" s="64"/>
      <c r="N58" s="64"/>
      <c r="O58" s="64"/>
    </row>
    <row r="59" spans="1:15" ht="15.75">
      <c r="A59" s="61"/>
      <c r="B59" s="62"/>
      <c r="C59" s="65">
        <v>4331</v>
      </c>
      <c r="D59" s="65" t="s">
        <v>7</v>
      </c>
      <c r="E59" s="22" t="s">
        <v>8</v>
      </c>
      <c r="F59" s="81">
        <v>30000</v>
      </c>
      <c r="G59" s="81">
        <v>-15000</v>
      </c>
      <c r="H59" s="20">
        <f t="shared" si="0"/>
        <v>15000</v>
      </c>
      <c r="I59" s="79">
        <v>30000</v>
      </c>
      <c r="J59" s="72">
        <f>I59-H59</f>
        <v>15000</v>
      </c>
      <c r="K59" s="88">
        <f>I59-F59</f>
        <v>0</v>
      </c>
      <c r="L59" s="63"/>
      <c r="M59" s="64"/>
      <c r="N59" s="64"/>
      <c r="O59" s="64"/>
    </row>
    <row r="60" spans="1:11" ht="15.75">
      <c r="A60" s="11"/>
      <c r="B60" s="15"/>
      <c r="C60" s="12">
        <v>4431</v>
      </c>
      <c r="D60" s="12" t="s">
        <v>7</v>
      </c>
      <c r="E60" s="22" t="s">
        <v>71</v>
      </c>
      <c r="F60" s="82">
        <v>2900</v>
      </c>
      <c r="G60" s="82">
        <v>2100</v>
      </c>
      <c r="H60" s="20">
        <f t="shared" si="0"/>
        <v>5000</v>
      </c>
      <c r="I60" s="80">
        <v>5000</v>
      </c>
      <c r="J60" s="72">
        <f>I60-H60</f>
        <v>0</v>
      </c>
      <c r="K60" s="88">
        <f>I60-F60</f>
        <v>2100</v>
      </c>
    </row>
    <row r="61" spans="1:11" ht="16.5" thickBot="1">
      <c r="A61" s="39"/>
      <c r="B61" s="40" t="s">
        <v>47</v>
      </c>
      <c r="C61" s="41"/>
      <c r="D61" s="41"/>
      <c r="E61" s="42"/>
      <c r="F61" s="43">
        <f>SUM(F58:F60)</f>
        <v>33400</v>
      </c>
      <c r="G61" s="43">
        <f>SUM(G58:G60)</f>
        <v>-12400</v>
      </c>
      <c r="H61" s="71">
        <f t="shared" si="0"/>
        <v>21000</v>
      </c>
      <c r="I61" s="43">
        <f>SUM(I58:I60)</f>
        <v>35500</v>
      </c>
      <c r="J61" s="43">
        <f>SUM(J58:J60)</f>
        <v>14500</v>
      </c>
      <c r="K61" s="78">
        <f>SUM(K58:K60)</f>
        <v>2100</v>
      </c>
    </row>
    <row r="62" spans="1:12" s="64" customFormat="1" ht="15.75">
      <c r="A62" s="45">
        <v>36333</v>
      </c>
      <c r="B62" s="46" t="s">
        <v>27</v>
      </c>
      <c r="C62" s="47">
        <v>4261</v>
      </c>
      <c r="D62" s="47" t="s">
        <v>7</v>
      </c>
      <c r="E62" s="22" t="s">
        <v>70</v>
      </c>
      <c r="F62" s="85">
        <v>100</v>
      </c>
      <c r="G62" s="85">
        <v>0</v>
      </c>
      <c r="H62" s="20">
        <f t="shared" si="0"/>
        <v>100</v>
      </c>
      <c r="I62" s="79">
        <v>100</v>
      </c>
      <c r="J62" s="72">
        <f>I62-H62</f>
        <v>0</v>
      </c>
      <c r="K62" s="88">
        <f>I62-F62</f>
        <v>0</v>
      </c>
      <c r="L62" s="63"/>
    </row>
    <row r="63" spans="1:12" s="64" customFormat="1" ht="15.75">
      <c r="A63" s="61"/>
      <c r="B63" s="62"/>
      <c r="C63" s="65">
        <v>4331</v>
      </c>
      <c r="D63" s="65" t="s">
        <v>7</v>
      </c>
      <c r="E63" s="22" t="s">
        <v>8</v>
      </c>
      <c r="F63" s="81">
        <v>50000</v>
      </c>
      <c r="G63" s="81">
        <v>0</v>
      </c>
      <c r="H63" s="20">
        <f t="shared" si="0"/>
        <v>50000</v>
      </c>
      <c r="I63" s="79">
        <v>60000</v>
      </c>
      <c r="J63" s="72">
        <f>I63-H63</f>
        <v>10000</v>
      </c>
      <c r="K63" s="88">
        <f>I63-F63</f>
        <v>10000</v>
      </c>
      <c r="L63" s="63"/>
    </row>
    <row r="64" spans="1:11" ht="15.75">
      <c r="A64" s="11"/>
      <c r="B64" s="15"/>
      <c r="C64" s="12">
        <v>4431</v>
      </c>
      <c r="D64" s="12" t="s">
        <v>7</v>
      </c>
      <c r="E64" s="22" t="s">
        <v>71</v>
      </c>
      <c r="F64" s="82">
        <v>600</v>
      </c>
      <c r="G64" s="82">
        <v>0</v>
      </c>
      <c r="H64" s="20">
        <f t="shared" si="0"/>
        <v>600</v>
      </c>
      <c r="I64" s="80">
        <v>600</v>
      </c>
      <c r="J64" s="72">
        <f>I64-H64</f>
        <v>0</v>
      </c>
      <c r="K64" s="88">
        <f>I64-F64</f>
        <v>0</v>
      </c>
    </row>
    <row r="65" spans="1:11" ht="16.5" thickBot="1">
      <c r="A65" s="39"/>
      <c r="B65" s="40" t="s">
        <v>47</v>
      </c>
      <c r="C65" s="41"/>
      <c r="D65" s="41"/>
      <c r="E65" s="42"/>
      <c r="F65" s="43">
        <f>SUM(F62:F64)</f>
        <v>50700</v>
      </c>
      <c r="G65" s="43">
        <f>SUM(G62:G64)</f>
        <v>0</v>
      </c>
      <c r="H65" s="71">
        <f t="shared" si="0"/>
        <v>50700</v>
      </c>
      <c r="I65" s="43">
        <f>SUM(I62:I64)</f>
        <v>60700</v>
      </c>
      <c r="J65" s="43">
        <f>SUM(J62:J64)</f>
        <v>10000</v>
      </c>
      <c r="K65" s="78">
        <f>SUM(K62:K64)</f>
        <v>10000</v>
      </c>
    </row>
    <row r="66" spans="1:11" ht="15.75">
      <c r="A66" s="52">
        <v>36334</v>
      </c>
      <c r="B66" s="53" t="s">
        <v>28</v>
      </c>
      <c r="C66" s="47">
        <v>3215</v>
      </c>
      <c r="D66" s="47" t="s">
        <v>6</v>
      </c>
      <c r="E66" s="22" t="s">
        <v>110</v>
      </c>
      <c r="F66" s="87">
        <v>0</v>
      </c>
      <c r="G66" s="86">
        <v>3000</v>
      </c>
      <c r="H66" s="20">
        <f>F66+G66</f>
        <v>3000</v>
      </c>
      <c r="I66" s="80">
        <v>3000</v>
      </c>
      <c r="J66" s="72">
        <f>I66-H66</f>
        <v>0</v>
      </c>
      <c r="K66" s="88">
        <f>I66-F66</f>
        <v>3000</v>
      </c>
    </row>
    <row r="67" spans="1:11" ht="15.75">
      <c r="A67" s="11"/>
      <c r="B67" s="15"/>
      <c r="C67" s="65">
        <v>4261</v>
      </c>
      <c r="D67" s="65" t="s">
        <v>7</v>
      </c>
      <c r="E67" s="22" t="s">
        <v>70</v>
      </c>
      <c r="F67" s="82">
        <v>400</v>
      </c>
      <c r="G67" s="82">
        <v>0</v>
      </c>
      <c r="H67" s="20">
        <f t="shared" si="0"/>
        <v>400</v>
      </c>
      <c r="I67" s="80">
        <v>400</v>
      </c>
      <c r="J67" s="72">
        <f>I67-H67</f>
        <v>0</v>
      </c>
      <c r="K67" s="88">
        <f>I67-F67</f>
        <v>0</v>
      </c>
    </row>
    <row r="68" spans="1:11" ht="15.75">
      <c r="A68" s="8"/>
      <c r="B68" s="14"/>
      <c r="C68" s="65">
        <v>4331</v>
      </c>
      <c r="D68" s="65" t="s">
        <v>7</v>
      </c>
      <c r="E68" s="22" t="s">
        <v>8</v>
      </c>
      <c r="F68" s="84">
        <v>180000</v>
      </c>
      <c r="G68" s="84">
        <v>200000</v>
      </c>
      <c r="H68" s="20">
        <f t="shared" si="0"/>
        <v>380000</v>
      </c>
      <c r="I68" s="76">
        <v>380000</v>
      </c>
      <c r="J68" s="72">
        <f>I68-H68</f>
        <v>0</v>
      </c>
      <c r="K68" s="88">
        <f>I68-F68</f>
        <v>200000</v>
      </c>
    </row>
    <row r="69" spans="1:11" ht="15.75">
      <c r="A69" s="8"/>
      <c r="B69" s="14"/>
      <c r="C69" s="12">
        <v>4431</v>
      </c>
      <c r="D69" s="12" t="s">
        <v>7</v>
      </c>
      <c r="E69" s="22" t="s">
        <v>71</v>
      </c>
      <c r="F69" s="84">
        <v>400</v>
      </c>
      <c r="G69" s="84">
        <v>600</v>
      </c>
      <c r="H69" s="20">
        <f t="shared" si="0"/>
        <v>1000</v>
      </c>
      <c r="I69" s="79">
        <v>1000</v>
      </c>
      <c r="J69" s="72">
        <f>I69-H69</f>
        <v>0</v>
      </c>
      <c r="K69" s="88">
        <f>I69-F69</f>
        <v>600</v>
      </c>
    </row>
    <row r="70" spans="1:11" ht="16.5" thickBot="1">
      <c r="A70" s="39"/>
      <c r="B70" s="40" t="s">
        <v>47</v>
      </c>
      <c r="C70" s="41"/>
      <c r="D70" s="41"/>
      <c r="E70" s="42"/>
      <c r="F70" s="43">
        <f>F69+F68+F67-F66</f>
        <v>180800</v>
      </c>
      <c r="G70" s="43">
        <f>G69+G68+G67-G66</f>
        <v>197600</v>
      </c>
      <c r="H70" s="71">
        <f aca="true" t="shared" si="5" ref="H70:H133">F70+G70</f>
        <v>378400</v>
      </c>
      <c r="I70" s="43">
        <f>I69+I68+I67-I66</f>
        <v>378400</v>
      </c>
      <c r="J70" s="43">
        <f>J69+J68+J67-J66</f>
        <v>0</v>
      </c>
      <c r="K70" s="78">
        <f>K69+K68+K67-K66</f>
        <v>197600</v>
      </c>
    </row>
    <row r="71" spans="1:11" ht="15.75">
      <c r="A71" s="52">
        <v>36335</v>
      </c>
      <c r="B71" s="53" t="s">
        <v>29</v>
      </c>
      <c r="C71" s="47">
        <v>3215</v>
      </c>
      <c r="D71" s="47" t="s">
        <v>6</v>
      </c>
      <c r="E71" s="22" t="s">
        <v>110</v>
      </c>
      <c r="F71" s="87">
        <v>0</v>
      </c>
      <c r="G71" s="86">
        <v>10000</v>
      </c>
      <c r="H71" s="20">
        <f t="shared" si="5"/>
        <v>10000</v>
      </c>
      <c r="I71" s="80">
        <v>10000</v>
      </c>
      <c r="J71" s="72">
        <f>I71-H71</f>
        <v>0</v>
      </c>
      <c r="K71" s="88">
        <f>I71-F71</f>
        <v>10000</v>
      </c>
    </row>
    <row r="72" spans="1:11" ht="15.75">
      <c r="A72" s="11"/>
      <c r="B72" s="15"/>
      <c r="C72" s="65">
        <v>4261</v>
      </c>
      <c r="D72" s="65" t="s">
        <v>7</v>
      </c>
      <c r="E72" s="22" t="s">
        <v>70</v>
      </c>
      <c r="F72" s="82">
        <v>700</v>
      </c>
      <c r="G72" s="82">
        <v>3300</v>
      </c>
      <c r="H72" s="20">
        <f>F72+G72</f>
        <v>4000</v>
      </c>
      <c r="I72" s="80">
        <v>4000</v>
      </c>
      <c r="J72" s="72">
        <f>I72-H72</f>
        <v>0</v>
      </c>
      <c r="K72" s="88">
        <f>I72-F72</f>
        <v>3300</v>
      </c>
    </row>
    <row r="73" spans="1:11" ht="15.75">
      <c r="A73" s="11"/>
      <c r="B73" s="15"/>
      <c r="C73" s="65">
        <v>4331</v>
      </c>
      <c r="D73" s="65" t="s">
        <v>7</v>
      </c>
      <c r="E73" s="22" t="s">
        <v>8</v>
      </c>
      <c r="F73" s="81">
        <v>700000</v>
      </c>
      <c r="G73" s="81">
        <v>400000</v>
      </c>
      <c r="H73" s="20">
        <f t="shared" si="5"/>
        <v>1100000</v>
      </c>
      <c r="I73" s="76">
        <v>1100000</v>
      </c>
      <c r="J73" s="72">
        <f>I73-H73</f>
        <v>0</v>
      </c>
      <c r="K73" s="88">
        <f>I73-F73</f>
        <v>400000</v>
      </c>
    </row>
    <row r="74" spans="1:11" ht="15.75">
      <c r="A74" s="11"/>
      <c r="B74" s="15"/>
      <c r="C74" s="65">
        <v>4332</v>
      </c>
      <c r="D74" s="65" t="s">
        <v>7</v>
      </c>
      <c r="E74" s="22" t="s">
        <v>9</v>
      </c>
      <c r="F74" s="81">
        <v>0</v>
      </c>
      <c r="G74" s="81">
        <v>2100</v>
      </c>
      <c r="H74" s="20">
        <f t="shared" si="5"/>
        <v>2100</v>
      </c>
      <c r="I74" s="79">
        <v>0</v>
      </c>
      <c r="J74" s="72">
        <f>I74-H74</f>
        <v>-2100</v>
      </c>
      <c r="K74" s="88">
        <f>I74-F74</f>
        <v>0</v>
      </c>
    </row>
    <row r="75" spans="1:11" ht="15.75">
      <c r="A75" s="8"/>
      <c r="B75" s="14"/>
      <c r="C75" s="12">
        <v>4431</v>
      </c>
      <c r="D75" s="12" t="s">
        <v>7</v>
      </c>
      <c r="E75" s="22" t="s">
        <v>71</v>
      </c>
      <c r="F75" s="84">
        <v>600</v>
      </c>
      <c r="G75" s="84">
        <v>7400</v>
      </c>
      <c r="H75" s="20">
        <f t="shared" si="5"/>
        <v>8000</v>
      </c>
      <c r="I75" s="79">
        <v>8000</v>
      </c>
      <c r="J75" s="72">
        <f>I75-H75</f>
        <v>0</v>
      </c>
      <c r="K75" s="88">
        <f>I75-F75</f>
        <v>7400</v>
      </c>
    </row>
    <row r="76" spans="1:11" ht="16.5" thickBot="1">
      <c r="A76" s="39"/>
      <c r="B76" s="40" t="s">
        <v>47</v>
      </c>
      <c r="C76" s="41"/>
      <c r="D76" s="41"/>
      <c r="E76" s="42"/>
      <c r="F76" s="43">
        <f>F75+F74+F73+F72-F71</f>
        <v>701300</v>
      </c>
      <c r="G76" s="43">
        <f>G75+G74+G73+G72-G71</f>
        <v>402800</v>
      </c>
      <c r="H76" s="71">
        <f t="shared" si="5"/>
        <v>1104100</v>
      </c>
      <c r="I76" s="43">
        <f>I75+I74+I73+I72-I71</f>
        <v>1102000</v>
      </c>
      <c r="J76" s="43">
        <f>J75+J74+J73+J72-J71</f>
        <v>-2100</v>
      </c>
      <c r="K76" s="78">
        <f>K75+K74+K73+K72-K71</f>
        <v>400700</v>
      </c>
    </row>
    <row r="77" spans="1:11" ht="15.75">
      <c r="A77" s="11">
        <v>36336</v>
      </c>
      <c r="B77" s="15" t="s">
        <v>30</v>
      </c>
      <c r="C77" s="12">
        <v>3221</v>
      </c>
      <c r="D77" s="12" t="s">
        <v>6</v>
      </c>
      <c r="E77" s="22" t="s">
        <v>14</v>
      </c>
      <c r="F77" s="81">
        <v>10000</v>
      </c>
      <c r="G77" s="82">
        <v>-6000</v>
      </c>
      <c r="H77" s="20">
        <f t="shared" si="5"/>
        <v>4000</v>
      </c>
      <c r="I77" s="80">
        <v>5000</v>
      </c>
      <c r="J77" s="72">
        <f>I77-H77</f>
        <v>1000</v>
      </c>
      <c r="K77" s="88">
        <f>I77-F77</f>
        <v>-5000</v>
      </c>
    </row>
    <row r="78" spans="1:11" ht="15.75">
      <c r="A78" s="11"/>
      <c r="B78" s="15"/>
      <c r="C78" s="12">
        <v>3225</v>
      </c>
      <c r="D78" s="12" t="s">
        <v>6</v>
      </c>
      <c r="E78" s="22" t="s">
        <v>111</v>
      </c>
      <c r="F78" s="81">
        <v>0</v>
      </c>
      <c r="G78" s="82">
        <v>8000</v>
      </c>
      <c r="H78" s="20">
        <f t="shared" si="5"/>
        <v>8000</v>
      </c>
      <c r="I78" s="80">
        <v>5000</v>
      </c>
      <c r="J78" s="72">
        <f aca="true" t="shared" si="6" ref="J78:J83">I78-H78</f>
        <v>-3000</v>
      </c>
      <c r="K78" s="88">
        <f aca="true" t="shared" si="7" ref="K78:K83">I78-F78</f>
        <v>5000</v>
      </c>
    </row>
    <row r="79" spans="1:11" ht="15.75">
      <c r="A79" s="11"/>
      <c r="B79" s="15"/>
      <c r="C79" s="12">
        <v>4261</v>
      </c>
      <c r="D79" s="12" t="s">
        <v>7</v>
      </c>
      <c r="E79" s="22" t="s">
        <v>70</v>
      </c>
      <c r="F79" s="82">
        <v>300</v>
      </c>
      <c r="G79" s="82">
        <v>0</v>
      </c>
      <c r="H79" s="20">
        <f t="shared" si="5"/>
        <v>300</v>
      </c>
      <c r="I79" s="80">
        <v>300</v>
      </c>
      <c r="J79" s="72">
        <f t="shared" si="6"/>
        <v>0</v>
      </c>
      <c r="K79" s="88">
        <f t="shared" si="7"/>
        <v>0</v>
      </c>
    </row>
    <row r="80" spans="1:11" ht="15.75">
      <c r="A80" s="11"/>
      <c r="B80" s="15"/>
      <c r="C80" s="12">
        <v>4331</v>
      </c>
      <c r="D80" s="12" t="s">
        <v>7</v>
      </c>
      <c r="E80" s="22" t="s">
        <v>8</v>
      </c>
      <c r="F80" s="82">
        <v>0</v>
      </c>
      <c r="G80" s="82">
        <v>500</v>
      </c>
      <c r="H80" s="20">
        <f t="shared" si="5"/>
        <v>500</v>
      </c>
      <c r="I80" s="80">
        <v>0</v>
      </c>
      <c r="J80" s="72">
        <f t="shared" si="6"/>
        <v>-500</v>
      </c>
      <c r="K80" s="88">
        <f t="shared" si="7"/>
        <v>0</v>
      </c>
    </row>
    <row r="81" spans="1:11" ht="15.75">
      <c r="A81" s="8"/>
      <c r="B81" s="14"/>
      <c r="C81" s="9">
        <v>4332</v>
      </c>
      <c r="D81" s="9" t="s">
        <v>7</v>
      </c>
      <c r="E81" s="21" t="s">
        <v>9</v>
      </c>
      <c r="F81" s="83">
        <v>1050000</v>
      </c>
      <c r="G81" s="83">
        <v>-100000</v>
      </c>
      <c r="H81" s="20">
        <f t="shared" si="5"/>
        <v>950000</v>
      </c>
      <c r="I81" s="75">
        <v>1000000</v>
      </c>
      <c r="J81" s="72">
        <f t="shared" si="6"/>
        <v>50000</v>
      </c>
      <c r="K81" s="88">
        <f t="shared" si="7"/>
        <v>-50000</v>
      </c>
    </row>
    <row r="82" spans="1:11" ht="15.75">
      <c r="A82" s="8"/>
      <c r="B82" s="14"/>
      <c r="C82" s="9">
        <v>4431</v>
      </c>
      <c r="D82" s="9" t="s">
        <v>7</v>
      </c>
      <c r="E82" s="22" t="s">
        <v>71</v>
      </c>
      <c r="F82" s="84">
        <v>1800</v>
      </c>
      <c r="G82" s="84">
        <v>-800</v>
      </c>
      <c r="H82" s="20">
        <f>F82+G82</f>
        <v>1000</v>
      </c>
      <c r="I82" s="79">
        <v>1800</v>
      </c>
      <c r="J82" s="72">
        <f t="shared" si="6"/>
        <v>800</v>
      </c>
      <c r="K82" s="88">
        <f t="shared" si="7"/>
        <v>0</v>
      </c>
    </row>
    <row r="83" spans="1:11" ht="15.75">
      <c r="A83" s="8"/>
      <c r="B83" s="14"/>
      <c r="C83" s="9">
        <v>4452</v>
      </c>
      <c r="D83" s="9" t="s">
        <v>7</v>
      </c>
      <c r="E83" s="22" t="s">
        <v>16</v>
      </c>
      <c r="F83" s="84">
        <v>0</v>
      </c>
      <c r="G83" s="84">
        <v>15000</v>
      </c>
      <c r="H83" s="20">
        <f t="shared" si="5"/>
        <v>15000</v>
      </c>
      <c r="I83" s="79">
        <v>0</v>
      </c>
      <c r="J83" s="72">
        <f t="shared" si="6"/>
        <v>-15000</v>
      </c>
      <c r="K83" s="88">
        <f t="shared" si="7"/>
        <v>0</v>
      </c>
    </row>
    <row r="84" spans="1:11" ht="16.5" thickBot="1">
      <c r="A84" s="39"/>
      <c r="B84" s="40" t="s">
        <v>47</v>
      </c>
      <c r="C84" s="41"/>
      <c r="D84" s="41"/>
      <c r="E84" s="42"/>
      <c r="F84" s="43">
        <f>(F79+F80+F81+F82+F83)-(F77+F78)</f>
        <v>1042100</v>
      </c>
      <c r="G84" s="43">
        <f>(G79+G80+G81+G82+G83)-(G77+G78)</f>
        <v>-87300</v>
      </c>
      <c r="H84" s="71">
        <f t="shared" si="5"/>
        <v>954800</v>
      </c>
      <c r="I84" s="43">
        <f>(I79+I80+I81+I82+I83)-(I77+I78)</f>
        <v>992100</v>
      </c>
      <c r="J84" s="43">
        <f>(J79+J80+J81+J82+J83)-(J77+J78)</f>
        <v>37300</v>
      </c>
      <c r="K84" s="78">
        <f>(K79+K80+K81+K82+K83)-(K77+K78)</f>
        <v>-50000</v>
      </c>
    </row>
    <row r="85" spans="1:11" ht="15.75">
      <c r="A85" s="11">
        <v>36338</v>
      </c>
      <c r="B85" s="15" t="s">
        <v>31</v>
      </c>
      <c r="C85" s="12">
        <v>3221</v>
      </c>
      <c r="D85" s="12" t="s">
        <v>6</v>
      </c>
      <c r="E85" s="22" t="s">
        <v>14</v>
      </c>
      <c r="F85" s="81">
        <v>140000</v>
      </c>
      <c r="G85" s="82">
        <v>30000</v>
      </c>
      <c r="H85" s="20">
        <f t="shared" si="5"/>
        <v>170000</v>
      </c>
      <c r="I85" s="80">
        <v>170000</v>
      </c>
      <c r="J85" s="72">
        <f>I85-H85</f>
        <v>0</v>
      </c>
      <c r="K85" s="88">
        <f>I85-F85</f>
        <v>30000</v>
      </c>
    </row>
    <row r="86" spans="1:11" ht="15.75">
      <c r="A86" s="8"/>
      <c r="B86" s="14"/>
      <c r="C86" s="9">
        <v>3223</v>
      </c>
      <c r="D86" s="9" t="s">
        <v>6</v>
      </c>
      <c r="E86" s="21" t="s">
        <v>15</v>
      </c>
      <c r="F86" s="84">
        <v>8500</v>
      </c>
      <c r="G86" s="83">
        <v>61500</v>
      </c>
      <c r="H86" s="20">
        <f t="shared" si="5"/>
        <v>70000</v>
      </c>
      <c r="I86" s="80">
        <v>70000</v>
      </c>
      <c r="J86" s="72">
        <f aca="true" t="shared" si="8" ref="J86:J94">I86-H86</f>
        <v>0</v>
      </c>
      <c r="K86" s="88">
        <f aca="true" t="shared" si="9" ref="K86:K94">I86-F86</f>
        <v>61500</v>
      </c>
    </row>
    <row r="87" spans="1:11" ht="15.75">
      <c r="A87" s="8"/>
      <c r="B87" s="14"/>
      <c r="C87" s="9">
        <v>3225</v>
      </c>
      <c r="D87" s="9" t="s">
        <v>6</v>
      </c>
      <c r="E87" s="22" t="s">
        <v>111</v>
      </c>
      <c r="F87" s="84">
        <v>0</v>
      </c>
      <c r="G87" s="83">
        <v>30000</v>
      </c>
      <c r="H87" s="20">
        <f t="shared" si="5"/>
        <v>30000</v>
      </c>
      <c r="I87" s="80">
        <v>30000</v>
      </c>
      <c r="J87" s="72">
        <f t="shared" si="8"/>
        <v>0</v>
      </c>
      <c r="K87" s="88">
        <f t="shared" si="9"/>
        <v>30000</v>
      </c>
    </row>
    <row r="88" spans="1:11" ht="15.75">
      <c r="A88" s="8"/>
      <c r="B88" s="14"/>
      <c r="C88" s="9">
        <v>3481</v>
      </c>
      <c r="D88" s="9" t="s">
        <v>6</v>
      </c>
      <c r="E88" s="21" t="s">
        <v>10</v>
      </c>
      <c r="F88" s="84">
        <v>7000</v>
      </c>
      <c r="G88" s="83">
        <v>0</v>
      </c>
      <c r="H88" s="20">
        <f t="shared" si="5"/>
        <v>7000</v>
      </c>
      <c r="I88" s="80">
        <v>0</v>
      </c>
      <c r="J88" s="72">
        <f t="shared" si="8"/>
        <v>-7000</v>
      </c>
      <c r="K88" s="88">
        <f t="shared" si="9"/>
        <v>-7000</v>
      </c>
    </row>
    <row r="89" spans="1:11" ht="15.75">
      <c r="A89" s="8"/>
      <c r="B89" s="14" t="s">
        <v>46</v>
      </c>
      <c r="C89" s="9">
        <v>3482</v>
      </c>
      <c r="D89" s="9" t="s">
        <v>6</v>
      </c>
      <c r="E89" s="21" t="s">
        <v>11</v>
      </c>
      <c r="F89" s="84">
        <v>110000</v>
      </c>
      <c r="G89" s="83">
        <v>40000</v>
      </c>
      <c r="H89" s="20">
        <f t="shared" si="5"/>
        <v>150000</v>
      </c>
      <c r="I89" s="80">
        <v>150000</v>
      </c>
      <c r="J89" s="72">
        <f t="shared" si="8"/>
        <v>0</v>
      </c>
      <c r="K89" s="88">
        <f t="shared" si="9"/>
        <v>40000</v>
      </c>
    </row>
    <row r="90" spans="1:11" ht="15.75">
      <c r="A90" s="8"/>
      <c r="B90" s="14"/>
      <c r="C90" s="12">
        <v>4261</v>
      </c>
      <c r="D90" s="12" t="s">
        <v>7</v>
      </c>
      <c r="E90" s="22" t="s">
        <v>70</v>
      </c>
      <c r="F90" s="83">
        <v>400</v>
      </c>
      <c r="G90" s="83">
        <v>0</v>
      </c>
      <c r="H90" s="20">
        <f t="shared" si="5"/>
        <v>400</v>
      </c>
      <c r="I90" s="80">
        <v>400</v>
      </c>
      <c r="J90" s="72">
        <f t="shared" si="8"/>
        <v>0</v>
      </c>
      <c r="K90" s="88">
        <f t="shared" si="9"/>
        <v>0</v>
      </c>
    </row>
    <row r="91" spans="1:11" ht="15.75">
      <c r="A91" s="8"/>
      <c r="B91" s="14"/>
      <c r="C91" s="12">
        <v>4331</v>
      </c>
      <c r="D91" s="12" t="s">
        <v>7</v>
      </c>
      <c r="E91" s="22" t="s">
        <v>8</v>
      </c>
      <c r="F91" s="83">
        <v>0</v>
      </c>
      <c r="G91" s="83">
        <v>1700</v>
      </c>
      <c r="H91" s="20">
        <f t="shared" si="5"/>
        <v>1700</v>
      </c>
      <c r="I91" s="80">
        <v>0</v>
      </c>
      <c r="J91" s="72">
        <f t="shared" si="8"/>
        <v>-1700</v>
      </c>
      <c r="K91" s="88">
        <f t="shared" si="9"/>
        <v>0</v>
      </c>
    </row>
    <row r="92" spans="1:11" ht="15.75">
      <c r="A92" s="8"/>
      <c r="B92" s="14"/>
      <c r="C92" s="9">
        <v>4332</v>
      </c>
      <c r="D92" s="9" t="s">
        <v>7</v>
      </c>
      <c r="E92" s="21" t="s">
        <v>9</v>
      </c>
      <c r="F92" s="83">
        <v>3300000</v>
      </c>
      <c r="G92" s="83">
        <v>1000000</v>
      </c>
      <c r="H92" s="20">
        <f t="shared" si="5"/>
        <v>4300000</v>
      </c>
      <c r="I92" s="75">
        <v>4500000</v>
      </c>
      <c r="J92" s="72">
        <f t="shared" si="8"/>
        <v>200000</v>
      </c>
      <c r="K92" s="88">
        <f t="shared" si="9"/>
        <v>1200000</v>
      </c>
    </row>
    <row r="93" spans="1:11" ht="15.75">
      <c r="A93" s="8"/>
      <c r="B93" s="14"/>
      <c r="C93" s="9">
        <v>4431</v>
      </c>
      <c r="D93" s="9" t="s">
        <v>7</v>
      </c>
      <c r="E93" s="22" t="s">
        <v>71</v>
      </c>
      <c r="F93" s="83">
        <v>2300</v>
      </c>
      <c r="G93" s="83">
        <v>3700</v>
      </c>
      <c r="H93" s="20">
        <f t="shared" si="5"/>
        <v>6000</v>
      </c>
      <c r="I93" s="80">
        <v>6000</v>
      </c>
      <c r="J93" s="72">
        <f t="shared" si="8"/>
        <v>0</v>
      </c>
      <c r="K93" s="88">
        <f t="shared" si="9"/>
        <v>3700</v>
      </c>
    </row>
    <row r="94" spans="1:11" ht="15.75">
      <c r="A94" s="8"/>
      <c r="B94" s="14"/>
      <c r="C94" s="9">
        <v>4452</v>
      </c>
      <c r="D94" s="9" t="s">
        <v>7</v>
      </c>
      <c r="E94" s="21" t="s">
        <v>16</v>
      </c>
      <c r="F94" s="83">
        <v>60000</v>
      </c>
      <c r="G94" s="83">
        <v>240000</v>
      </c>
      <c r="H94" s="20">
        <f t="shared" si="5"/>
        <v>300000</v>
      </c>
      <c r="I94" s="80">
        <v>200000</v>
      </c>
      <c r="J94" s="72">
        <f t="shared" si="8"/>
        <v>-100000</v>
      </c>
      <c r="K94" s="88">
        <f t="shared" si="9"/>
        <v>140000</v>
      </c>
    </row>
    <row r="95" spans="1:11" ht="16.5" thickBot="1">
      <c r="A95" s="39"/>
      <c r="B95" s="40" t="s">
        <v>47</v>
      </c>
      <c r="C95" s="41"/>
      <c r="D95" s="41"/>
      <c r="E95" s="42"/>
      <c r="F95" s="43">
        <f>(F90+F91+F92+F93+F94)-(F85+F86+F87+F88+F89)</f>
        <v>3097200</v>
      </c>
      <c r="G95" s="43">
        <f>(G90+G91+G92+G93+G94)-(G85+G86+G87+G88+G89)</f>
        <v>1083900</v>
      </c>
      <c r="H95" s="71">
        <f t="shared" si="5"/>
        <v>4181100</v>
      </c>
      <c r="I95" s="43">
        <f>(I90+I91+I92+I93+I94)-(I85+I86+I87+I88+I89)</f>
        <v>4286400</v>
      </c>
      <c r="J95" s="43">
        <f>(J90+J91+J92+J93+J94)-(J85+J86+J87+J88+J89)</f>
        <v>105300</v>
      </c>
      <c r="K95" s="78">
        <f>(K90+K91+K92+K93+K94)-(K85+K86+K87+K88+K89)</f>
        <v>1189200</v>
      </c>
    </row>
    <row r="96" spans="1:11" ht="15.75">
      <c r="A96" s="45">
        <v>36339</v>
      </c>
      <c r="B96" s="46" t="s">
        <v>32</v>
      </c>
      <c r="C96" s="47">
        <v>4261</v>
      </c>
      <c r="D96" s="12" t="s">
        <v>7</v>
      </c>
      <c r="E96" s="22" t="s">
        <v>70</v>
      </c>
      <c r="F96" s="86">
        <v>100</v>
      </c>
      <c r="G96" s="86">
        <v>0</v>
      </c>
      <c r="H96" s="20">
        <f t="shared" si="5"/>
        <v>100</v>
      </c>
      <c r="I96" s="80">
        <v>100</v>
      </c>
      <c r="J96" s="72">
        <f>I96-H96</f>
        <v>0</v>
      </c>
      <c r="K96" s="88">
        <f>I96-F96</f>
        <v>0</v>
      </c>
    </row>
    <row r="97" spans="1:11" ht="15.75">
      <c r="A97" s="67"/>
      <c r="B97" s="68"/>
      <c r="C97" s="69">
        <v>4431</v>
      </c>
      <c r="D97" s="9" t="s">
        <v>7</v>
      </c>
      <c r="E97" s="22" t="s">
        <v>71</v>
      </c>
      <c r="F97" s="84">
        <v>400</v>
      </c>
      <c r="G97" s="84">
        <v>0</v>
      </c>
      <c r="H97" s="20">
        <f t="shared" si="5"/>
        <v>400</v>
      </c>
      <c r="I97" s="79">
        <v>400</v>
      </c>
      <c r="J97" s="72">
        <f>I97-H97</f>
        <v>0</v>
      </c>
      <c r="K97" s="88">
        <f>I97-F97</f>
        <v>0</v>
      </c>
    </row>
    <row r="98" spans="1:11" ht="16.5" thickBot="1">
      <c r="A98" s="39"/>
      <c r="B98" s="40" t="s">
        <v>47</v>
      </c>
      <c r="C98" s="41"/>
      <c r="D98" s="41"/>
      <c r="E98" s="42"/>
      <c r="F98" s="43">
        <f>SUM(F96:F97)</f>
        <v>500</v>
      </c>
      <c r="G98" s="43">
        <f>SUM(G96:G97)</f>
        <v>0</v>
      </c>
      <c r="H98" s="71">
        <f t="shared" si="5"/>
        <v>500</v>
      </c>
      <c r="I98" s="43">
        <f>SUM(I96:I97)</f>
        <v>500</v>
      </c>
      <c r="J98" s="43">
        <f>SUM(J96:J97)</f>
        <v>0</v>
      </c>
      <c r="K98" s="78">
        <f>SUM(K96:K97)</f>
        <v>0</v>
      </c>
    </row>
    <row r="99" spans="1:11" ht="15.75">
      <c r="A99" s="11">
        <v>36341</v>
      </c>
      <c r="B99" s="15" t="s">
        <v>33</v>
      </c>
      <c r="C99" s="12">
        <v>3211</v>
      </c>
      <c r="D99" s="12" t="s">
        <v>6</v>
      </c>
      <c r="E99" s="22" t="s">
        <v>12</v>
      </c>
      <c r="F99" s="81">
        <v>9000</v>
      </c>
      <c r="G99" s="82">
        <v>6000</v>
      </c>
      <c r="H99" s="20">
        <f t="shared" si="5"/>
        <v>15000</v>
      </c>
      <c r="I99" s="80">
        <v>15000</v>
      </c>
      <c r="J99" s="72">
        <f>I99-H99</f>
        <v>0</v>
      </c>
      <c r="K99" s="88">
        <f>I99-F99</f>
        <v>6000</v>
      </c>
    </row>
    <row r="100" spans="1:11" ht="15.75">
      <c r="A100" s="8"/>
      <c r="B100" s="14"/>
      <c r="C100" s="9">
        <v>3213</v>
      </c>
      <c r="D100" s="9" t="s">
        <v>6</v>
      </c>
      <c r="E100" s="21" t="s">
        <v>13</v>
      </c>
      <c r="F100" s="84">
        <v>34000</v>
      </c>
      <c r="G100" s="83">
        <v>-14000</v>
      </c>
      <c r="H100" s="20">
        <f t="shared" si="5"/>
        <v>20000</v>
      </c>
      <c r="I100" s="80">
        <v>20000</v>
      </c>
      <c r="J100" s="72">
        <f aca="true" t="shared" si="10" ref="J100:J109">I100-H100</f>
        <v>0</v>
      </c>
      <c r="K100" s="88">
        <f aca="true" t="shared" si="11" ref="K100:K109">I100-F100</f>
        <v>-14000</v>
      </c>
    </row>
    <row r="101" spans="1:11" ht="15.75">
      <c r="A101" s="8"/>
      <c r="B101" s="14"/>
      <c r="C101" s="9">
        <v>3221</v>
      </c>
      <c r="D101" s="9" t="s">
        <v>6</v>
      </c>
      <c r="E101" s="21" t="s">
        <v>14</v>
      </c>
      <c r="F101" s="84">
        <v>14000</v>
      </c>
      <c r="G101" s="83">
        <v>18000</v>
      </c>
      <c r="H101" s="20">
        <f t="shared" si="5"/>
        <v>32000</v>
      </c>
      <c r="I101" s="80">
        <v>30000</v>
      </c>
      <c r="J101" s="72">
        <f t="shared" si="10"/>
        <v>-2000</v>
      </c>
      <c r="K101" s="88">
        <f t="shared" si="11"/>
        <v>16000</v>
      </c>
    </row>
    <row r="102" spans="1:11" ht="15.75">
      <c r="A102" s="8"/>
      <c r="B102" s="14"/>
      <c r="C102" s="9">
        <v>3223</v>
      </c>
      <c r="D102" s="9" t="s">
        <v>6</v>
      </c>
      <c r="E102" s="21" t="s">
        <v>15</v>
      </c>
      <c r="F102" s="84">
        <v>84000</v>
      </c>
      <c r="G102" s="83">
        <v>-34000</v>
      </c>
      <c r="H102" s="20">
        <f t="shared" si="5"/>
        <v>50000</v>
      </c>
      <c r="I102" s="80">
        <v>50000</v>
      </c>
      <c r="J102" s="72">
        <f t="shared" si="10"/>
        <v>0</v>
      </c>
      <c r="K102" s="88">
        <f t="shared" si="11"/>
        <v>-34000</v>
      </c>
    </row>
    <row r="103" spans="1:11" ht="15.75">
      <c r="A103" s="8"/>
      <c r="B103" s="14" t="s">
        <v>46</v>
      </c>
      <c r="C103" s="9">
        <v>3481</v>
      </c>
      <c r="D103" s="9" t="s">
        <v>6</v>
      </c>
      <c r="E103" s="21" t="s">
        <v>10</v>
      </c>
      <c r="F103" s="84">
        <v>11000</v>
      </c>
      <c r="G103" s="83">
        <v>-11000</v>
      </c>
      <c r="H103" s="20">
        <f t="shared" si="5"/>
        <v>0</v>
      </c>
      <c r="I103" s="80">
        <v>0</v>
      </c>
      <c r="J103" s="72">
        <f t="shared" si="10"/>
        <v>0</v>
      </c>
      <c r="K103" s="88">
        <f t="shared" si="11"/>
        <v>-11000</v>
      </c>
    </row>
    <row r="104" spans="1:11" ht="15.75">
      <c r="A104" s="8"/>
      <c r="B104" s="14"/>
      <c r="C104" s="9">
        <v>3482</v>
      </c>
      <c r="D104" s="9" t="s">
        <v>6</v>
      </c>
      <c r="E104" s="21" t="s">
        <v>11</v>
      </c>
      <c r="F104" s="84">
        <v>54000</v>
      </c>
      <c r="G104" s="83">
        <v>11000</v>
      </c>
      <c r="H104" s="20">
        <f t="shared" si="5"/>
        <v>65000</v>
      </c>
      <c r="I104" s="80">
        <v>50000</v>
      </c>
      <c r="J104" s="72">
        <f t="shared" si="10"/>
        <v>-15000</v>
      </c>
      <c r="K104" s="88">
        <f t="shared" si="11"/>
        <v>-4000</v>
      </c>
    </row>
    <row r="105" spans="1:11" ht="15.75">
      <c r="A105" s="8"/>
      <c r="B105" s="14"/>
      <c r="C105" s="12">
        <v>4261</v>
      </c>
      <c r="D105" s="12" t="s">
        <v>7</v>
      </c>
      <c r="E105" s="22" t="s">
        <v>70</v>
      </c>
      <c r="F105" s="83">
        <v>200</v>
      </c>
      <c r="G105" s="83">
        <v>0</v>
      </c>
      <c r="H105" s="20">
        <f t="shared" si="5"/>
        <v>200</v>
      </c>
      <c r="I105" s="80">
        <v>200</v>
      </c>
      <c r="J105" s="72">
        <f t="shared" si="10"/>
        <v>0</v>
      </c>
      <c r="K105" s="88">
        <f t="shared" si="11"/>
        <v>0</v>
      </c>
    </row>
    <row r="106" spans="1:11" ht="15.75">
      <c r="A106" s="8"/>
      <c r="B106" s="14"/>
      <c r="C106" s="9">
        <v>4331</v>
      </c>
      <c r="D106" s="9" t="s">
        <v>7</v>
      </c>
      <c r="E106" s="21" t="s">
        <v>8</v>
      </c>
      <c r="F106" s="83">
        <v>170000</v>
      </c>
      <c r="G106" s="83">
        <v>20000</v>
      </c>
      <c r="H106" s="20">
        <f t="shared" si="5"/>
        <v>190000</v>
      </c>
      <c r="I106" s="80">
        <v>190000</v>
      </c>
      <c r="J106" s="72">
        <f t="shared" si="10"/>
        <v>0</v>
      </c>
      <c r="K106" s="88">
        <f t="shared" si="11"/>
        <v>20000</v>
      </c>
    </row>
    <row r="107" spans="1:11" ht="15.75">
      <c r="A107" s="8"/>
      <c r="B107" s="14"/>
      <c r="C107" s="9">
        <v>4332</v>
      </c>
      <c r="D107" s="9" t="s">
        <v>7</v>
      </c>
      <c r="E107" s="21" t="s">
        <v>9</v>
      </c>
      <c r="F107" s="83">
        <v>600000</v>
      </c>
      <c r="G107" s="83">
        <v>350000</v>
      </c>
      <c r="H107" s="20">
        <f t="shared" si="5"/>
        <v>950000</v>
      </c>
      <c r="I107" s="80">
        <v>950000</v>
      </c>
      <c r="J107" s="72">
        <f t="shared" si="10"/>
        <v>0</v>
      </c>
      <c r="K107" s="88">
        <f t="shared" si="11"/>
        <v>350000</v>
      </c>
    </row>
    <row r="108" spans="1:11" ht="15.75">
      <c r="A108" s="8"/>
      <c r="B108" s="14"/>
      <c r="C108" s="9">
        <v>4431</v>
      </c>
      <c r="D108" s="9" t="s">
        <v>7</v>
      </c>
      <c r="E108" s="22" t="s">
        <v>71</v>
      </c>
      <c r="F108" s="83">
        <v>1000</v>
      </c>
      <c r="G108" s="83">
        <v>0</v>
      </c>
      <c r="H108" s="20">
        <f t="shared" si="5"/>
        <v>1000</v>
      </c>
      <c r="I108" s="80">
        <v>1000</v>
      </c>
      <c r="J108" s="72">
        <f t="shared" si="10"/>
        <v>0</v>
      </c>
      <c r="K108" s="88">
        <f t="shared" si="11"/>
        <v>0</v>
      </c>
    </row>
    <row r="109" spans="1:11" ht="15.75">
      <c r="A109" s="8"/>
      <c r="B109" s="14"/>
      <c r="C109" s="9">
        <v>4452</v>
      </c>
      <c r="D109" s="9" t="s">
        <v>7</v>
      </c>
      <c r="E109" s="21" t="s">
        <v>16</v>
      </c>
      <c r="F109" s="83">
        <v>50000</v>
      </c>
      <c r="G109" s="83">
        <v>-30000</v>
      </c>
      <c r="H109" s="20">
        <f t="shared" si="5"/>
        <v>20000</v>
      </c>
      <c r="I109" s="80">
        <v>50000</v>
      </c>
      <c r="J109" s="72">
        <f t="shared" si="10"/>
        <v>30000</v>
      </c>
      <c r="K109" s="88">
        <f t="shared" si="11"/>
        <v>0</v>
      </c>
    </row>
    <row r="110" spans="1:11" ht="16.5" thickBot="1">
      <c r="A110" s="39"/>
      <c r="B110" s="40" t="s">
        <v>47</v>
      </c>
      <c r="C110" s="41"/>
      <c r="D110" s="41"/>
      <c r="E110" s="42"/>
      <c r="F110" s="43">
        <f>(F105+F106+F107+F108+F109)-(F99+F100+F101+F102+F103+F104)</f>
        <v>615200</v>
      </c>
      <c r="G110" s="43">
        <f>(G105+G106+G107+G108+G109)-(G99+G100+G101+G102+G103+G104)</f>
        <v>364000</v>
      </c>
      <c r="H110" s="71">
        <f t="shared" si="5"/>
        <v>979200</v>
      </c>
      <c r="I110" s="43">
        <f>(I105+I106+I107+I108+I109)-(I99+I100+I101+I102+I103+I104)</f>
        <v>1026200</v>
      </c>
      <c r="J110" s="43">
        <f>(J105+J106+J107+J108+J109)-(J99+J100+J101+J102+J103+J104)</f>
        <v>47000</v>
      </c>
      <c r="K110" s="78">
        <f>(K105+K106+K107+K108+K109)-(K99+K100+K101+K102+K103+K104)</f>
        <v>411000</v>
      </c>
    </row>
    <row r="111" spans="1:11" ht="15.75">
      <c r="A111" s="11">
        <v>36342</v>
      </c>
      <c r="B111" s="15" t="s">
        <v>34</v>
      </c>
      <c r="C111" s="12">
        <v>3211</v>
      </c>
      <c r="D111" s="12" t="s">
        <v>6</v>
      </c>
      <c r="E111" s="22" t="s">
        <v>12</v>
      </c>
      <c r="F111" s="81">
        <v>1000</v>
      </c>
      <c r="G111" s="82">
        <v>4000</v>
      </c>
      <c r="H111" s="20">
        <f t="shared" si="5"/>
        <v>5000</v>
      </c>
      <c r="I111" s="80">
        <v>5000</v>
      </c>
      <c r="J111" s="72">
        <f>I111-H111</f>
        <v>0</v>
      </c>
      <c r="K111" s="88">
        <f>I111-F111</f>
        <v>4000</v>
      </c>
    </row>
    <row r="112" spans="1:11" ht="15.75">
      <c r="A112" s="8"/>
      <c r="B112" s="14" t="s">
        <v>35</v>
      </c>
      <c r="C112" s="9">
        <v>3213</v>
      </c>
      <c r="D112" s="9" t="s">
        <v>6</v>
      </c>
      <c r="E112" s="21" t="s">
        <v>13</v>
      </c>
      <c r="F112" s="84">
        <v>1000</v>
      </c>
      <c r="G112" s="83">
        <v>1500</v>
      </c>
      <c r="H112" s="20">
        <f t="shared" si="5"/>
        <v>2500</v>
      </c>
      <c r="I112" s="80">
        <v>2500</v>
      </c>
      <c r="J112" s="72">
        <f aca="true" t="shared" si="12" ref="J112:J122">I112-H112</f>
        <v>0</v>
      </c>
      <c r="K112" s="88">
        <f aca="true" t="shared" si="13" ref="K112:K122">I112-F112</f>
        <v>1500</v>
      </c>
    </row>
    <row r="113" spans="1:11" ht="15.75">
      <c r="A113" s="8"/>
      <c r="B113" s="14" t="s">
        <v>36</v>
      </c>
      <c r="C113" s="9">
        <v>3215</v>
      </c>
      <c r="D113" s="9" t="s">
        <v>6</v>
      </c>
      <c r="E113" s="22" t="s">
        <v>110</v>
      </c>
      <c r="F113" s="84">
        <v>0</v>
      </c>
      <c r="G113" s="83">
        <v>2000</v>
      </c>
      <c r="H113" s="20">
        <f t="shared" si="5"/>
        <v>2000</v>
      </c>
      <c r="I113" s="80">
        <v>2000</v>
      </c>
      <c r="J113" s="72">
        <f t="shared" si="12"/>
        <v>0</v>
      </c>
      <c r="K113" s="88">
        <f t="shared" si="13"/>
        <v>2000</v>
      </c>
    </row>
    <row r="114" spans="1:11" ht="15.75">
      <c r="A114" s="8"/>
      <c r="B114" s="14"/>
      <c r="C114" s="9">
        <v>3221</v>
      </c>
      <c r="D114" s="9" t="s">
        <v>6</v>
      </c>
      <c r="E114" s="21" t="s">
        <v>14</v>
      </c>
      <c r="F114" s="84">
        <v>5000</v>
      </c>
      <c r="G114" s="83">
        <v>0</v>
      </c>
      <c r="H114" s="20">
        <f t="shared" si="5"/>
        <v>5000</v>
      </c>
      <c r="I114" s="80">
        <v>5000</v>
      </c>
      <c r="J114" s="72">
        <f t="shared" si="12"/>
        <v>0</v>
      </c>
      <c r="K114" s="88">
        <f t="shared" si="13"/>
        <v>0</v>
      </c>
    </row>
    <row r="115" spans="1:11" ht="15.75">
      <c r="A115" s="8"/>
      <c r="B115" s="14"/>
      <c r="C115" s="9">
        <v>3223</v>
      </c>
      <c r="D115" s="9" t="s">
        <v>6</v>
      </c>
      <c r="E115" s="21" t="s">
        <v>15</v>
      </c>
      <c r="F115" s="84">
        <v>1000</v>
      </c>
      <c r="G115" s="83">
        <v>2000</v>
      </c>
      <c r="H115" s="20">
        <f t="shared" si="5"/>
        <v>3000</v>
      </c>
      <c r="I115" s="80">
        <v>3000</v>
      </c>
      <c r="J115" s="72">
        <f t="shared" si="12"/>
        <v>0</v>
      </c>
      <c r="K115" s="88">
        <f t="shared" si="13"/>
        <v>2000</v>
      </c>
    </row>
    <row r="116" spans="1:11" ht="15.75">
      <c r="A116" s="8"/>
      <c r="B116" s="14"/>
      <c r="C116" s="9">
        <v>3481</v>
      </c>
      <c r="D116" s="9" t="s">
        <v>6</v>
      </c>
      <c r="E116" s="21" t="s">
        <v>10</v>
      </c>
      <c r="F116" s="84">
        <v>1000</v>
      </c>
      <c r="G116" s="83">
        <v>0</v>
      </c>
      <c r="H116" s="20">
        <f t="shared" si="5"/>
        <v>1000</v>
      </c>
      <c r="I116" s="80">
        <v>1000</v>
      </c>
      <c r="J116" s="72">
        <f t="shared" si="12"/>
        <v>0</v>
      </c>
      <c r="K116" s="88">
        <f t="shared" si="13"/>
        <v>0</v>
      </c>
    </row>
    <row r="117" spans="1:11" ht="15.75">
      <c r="A117" s="8"/>
      <c r="B117" s="14" t="s">
        <v>46</v>
      </c>
      <c r="C117" s="9">
        <v>3482</v>
      </c>
      <c r="D117" s="9" t="s">
        <v>6</v>
      </c>
      <c r="E117" s="21" t="s">
        <v>11</v>
      </c>
      <c r="F117" s="84">
        <v>5000</v>
      </c>
      <c r="G117" s="83">
        <v>1500</v>
      </c>
      <c r="H117" s="20">
        <f t="shared" si="5"/>
        <v>6500</v>
      </c>
      <c r="I117" s="80">
        <v>6500</v>
      </c>
      <c r="J117" s="72">
        <f t="shared" si="12"/>
        <v>0</v>
      </c>
      <c r="K117" s="88">
        <f t="shared" si="13"/>
        <v>1500</v>
      </c>
    </row>
    <row r="118" spans="1:11" ht="15.75">
      <c r="A118" s="8"/>
      <c r="B118" s="14"/>
      <c r="C118" s="12">
        <v>4261</v>
      </c>
      <c r="D118" s="12" t="s">
        <v>7</v>
      </c>
      <c r="E118" s="22" t="s">
        <v>70</v>
      </c>
      <c r="F118" s="83">
        <v>200</v>
      </c>
      <c r="G118" s="83">
        <v>0</v>
      </c>
      <c r="H118" s="20">
        <f t="shared" si="5"/>
        <v>200</v>
      </c>
      <c r="I118" s="80">
        <v>200</v>
      </c>
      <c r="J118" s="72">
        <f t="shared" si="12"/>
        <v>0</v>
      </c>
      <c r="K118" s="88">
        <f t="shared" si="13"/>
        <v>0</v>
      </c>
    </row>
    <row r="119" spans="1:11" ht="15.75">
      <c r="A119" s="8"/>
      <c r="B119" s="14" t="s">
        <v>46</v>
      </c>
      <c r="C119" s="9">
        <v>4331</v>
      </c>
      <c r="D119" s="9" t="s">
        <v>7</v>
      </c>
      <c r="E119" s="21" t="s">
        <v>8</v>
      </c>
      <c r="F119" s="83">
        <v>25000</v>
      </c>
      <c r="G119" s="83">
        <v>40000</v>
      </c>
      <c r="H119" s="20">
        <f t="shared" si="5"/>
        <v>65000</v>
      </c>
      <c r="I119" s="80">
        <v>70000</v>
      </c>
      <c r="J119" s="72">
        <f t="shared" si="12"/>
        <v>5000</v>
      </c>
      <c r="K119" s="88">
        <f t="shared" si="13"/>
        <v>45000</v>
      </c>
    </row>
    <row r="120" spans="1:11" ht="15.75">
      <c r="A120" s="8"/>
      <c r="B120" s="14"/>
      <c r="C120" s="9">
        <v>4332</v>
      </c>
      <c r="D120" s="9" t="s">
        <v>7</v>
      </c>
      <c r="E120" s="21" t="s">
        <v>9</v>
      </c>
      <c r="F120" s="83">
        <v>50000</v>
      </c>
      <c r="G120" s="83">
        <v>300000</v>
      </c>
      <c r="H120" s="20">
        <f t="shared" si="5"/>
        <v>350000</v>
      </c>
      <c r="I120" s="80">
        <v>300000</v>
      </c>
      <c r="J120" s="72">
        <f t="shared" si="12"/>
        <v>-50000</v>
      </c>
      <c r="K120" s="88">
        <f t="shared" si="13"/>
        <v>250000</v>
      </c>
    </row>
    <row r="121" spans="1:11" ht="15.75">
      <c r="A121" s="8"/>
      <c r="B121" s="14"/>
      <c r="C121" s="9">
        <v>4431</v>
      </c>
      <c r="D121" s="9" t="s">
        <v>7</v>
      </c>
      <c r="E121" s="22" t="s">
        <v>71</v>
      </c>
      <c r="F121" s="83">
        <v>1000</v>
      </c>
      <c r="G121" s="83">
        <v>500</v>
      </c>
      <c r="H121" s="20">
        <f t="shared" si="5"/>
        <v>1500</v>
      </c>
      <c r="I121" s="80">
        <v>1500</v>
      </c>
      <c r="J121" s="72">
        <f t="shared" si="12"/>
        <v>0</v>
      </c>
      <c r="K121" s="88">
        <f t="shared" si="13"/>
        <v>500</v>
      </c>
    </row>
    <row r="122" spans="1:11" ht="15.75">
      <c r="A122" s="8"/>
      <c r="B122" s="14"/>
      <c r="C122" s="9">
        <v>4452</v>
      </c>
      <c r="D122" s="9" t="s">
        <v>7</v>
      </c>
      <c r="E122" s="21" t="s">
        <v>16</v>
      </c>
      <c r="F122" s="83">
        <v>1000</v>
      </c>
      <c r="G122" s="83">
        <v>500</v>
      </c>
      <c r="H122" s="20">
        <f t="shared" si="5"/>
        <v>1500</v>
      </c>
      <c r="I122" s="80">
        <v>1500</v>
      </c>
      <c r="J122" s="72">
        <f t="shared" si="12"/>
        <v>0</v>
      </c>
      <c r="K122" s="88">
        <f t="shared" si="13"/>
        <v>500</v>
      </c>
    </row>
    <row r="123" spans="1:11" ht="16.5" thickBot="1">
      <c r="A123" s="39"/>
      <c r="B123" s="40" t="s">
        <v>47</v>
      </c>
      <c r="C123" s="41"/>
      <c r="D123" s="41"/>
      <c r="E123" s="42"/>
      <c r="F123" s="43">
        <f>(F118+F119+F120+F121+F122)-(F111+F112+F113+F114+F115+F116+F117)</f>
        <v>63200</v>
      </c>
      <c r="G123" s="43">
        <f>(G118+G119+G120+G121+G122)-(G111+G112+G113+G114+G115+G116+G117)</f>
        <v>330000</v>
      </c>
      <c r="H123" s="71">
        <f t="shared" si="5"/>
        <v>393200</v>
      </c>
      <c r="I123" s="43">
        <f>(I118+I119+I120+I121+I122)-(I111+I112+I113+I114+I115+I116+I117)</f>
        <v>348200</v>
      </c>
      <c r="J123" s="43">
        <f>(J118+J119+J120+J121+J122)-(J111+J112+J113+J114+J115+J116+J117)</f>
        <v>-45000</v>
      </c>
      <c r="K123" s="78">
        <f>(K118+K119+K120+K121+K122)-(K111+K112+K113+K114+K115+K116+K117)</f>
        <v>285000</v>
      </c>
    </row>
    <row r="124" spans="1:11" ht="15.75">
      <c r="A124" s="11">
        <v>36343</v>
      </c>
      <c r="B124" s="15" t="s">
        <v>37</v>
      </c>
      <c r="C124" s="12">
        <v>3221</v>
      </c>
      <c r="D124" s="12" t="s">
        <v>6</v>
      </c>
      <c r="E124" s="22" t="s">
        <v>14</v>
      </c>
      <c r="F124" s="81">
        <v>26000</v>
      </c>
      <c r="G124" s="82">
        <v>-6000</v>
      </c>
      <c r="H124" s="20">
        <f t="shared" si="5"/>
        <v>20000</v>
      </c>
      <c r="I124" s="80">
        <v>20000</v>
      </c>
      <c r="J124" s="72">
        <f>I124-H124</f>
        <v>0</v>
      </c>
      <c r="K124" s="88">
        <f>I124-F124</f>
        <v>-6000</v>
      </c>
    </row>
    <row r="125" spans="1:11" ht="15.75">
      <c r="A125" s="8"/>
      <c r="B125" s="14" t="s">
        <v>38</v>
      </c>
      <c r="C125" s="9">
        <v>3223</v>
      </c>
      <c r="D125" s="9" t="s">
        <v>6</v>
      </c>
      <c r="E125" s="21" t="s">
        <v>15</v>
      </c>
      <c r="F125" s="84">
        <v>30000</v>
      </c>
      <c r="G125" s="83">
        <v>-27000</v>
      </c>
      <c r="H125" s="20">
        <f t="shared" si="5"/>
        <v>3000</v>
      </c>
      <c r="I125" s="80">
        <v>10000</v>
      </c>
      <c r="J125" s="72">
        <f aca="true" t="shared" si="14" ref="J125:J133">I125-H125</f>
        <v>7000</v>
      </c>
      <c r="K125" s="88">
        <f aca="true" t="shared" si="15" ref="K125:K133">I125-F125</f>
        <v>-20000</v>
      </c>
    </row>
    <row r="126" spans="1:11" ht="15.75">
      <c r="A126" s="8"/>
      <c r="B126" s="14" t="s">
        <v>39</v>
      </c>
      <c r="C126" s="9">
        <v>3224</v>
      </c>
      <c r="D126" s="9" t="s">
        <v>6</v>
      </c>
      <c r="E126" s="21" t="s">
        <v>112</v>
      </c>
      <c r="F126" s="84">
        <v>0</v>
      </c>
      <c r="G126" s="83">
        <v>5000</v>
      </c>
      <c r="H126" s="20">
        <f t="shared" si="5"/>
        <v>5000</v>
      </c>
      <c r="I126" s="80">
        <v>0</v>
      </c>
      <c r="J126" s="72">
        <f t="shared" si="14"/>
        <v>-5000</v>
      </c>
      <c r="K126" s="88">
        <f t="shared" si="15"/>
        <v>0</v>
      </c>
    </row>
    <row r="127" spans="1:11" ht="15.75">
      <c r="A127" s="8"/>
      <c r="B127" s="14"/>
      <c r="C127" s="9">
        <v>3225</v>
      </c>
      <c r="D127" s="9" t="s">
        <v>6</v>
      </c>
      <c r="E127" s="21" t="s">
        <v>111</v>
      </c>
      <c r="F127" s="84">
        <v>0</v>
      </c>
      <c r="G127" s="83">
        <v>400</v>
      </c>
      <c r="H127" s="20">
        <f t="shared" si="5"/>
        <v>400</v>
      </c>
      <c r="I127" s="80">
        <v>1000</v>
      </c>
      <c r="J127" s="72">
        <f t="shared" si="14"/>
        <v>600</v>
      </c>
      <c r="K127" s="88">
        <f t="shared" si="15"/>
        <v>1000</v>
      </c>
    </row>
    <row r="128" spans="1:11" ht="15.75">
      <c r="A128" s="8"/>
      <c r="B128" s="14"/>
      <c r="C128" s="9">
        <v>3481</v>
      </c>
      <c r="D128" s="9" t="s">
        <v>6</v>
      </c>
      <c r="E128" s="21" t="s">
        <v>10</v>
      </c>
      <c r="F128" s="84">
        <v>48000</v>
      </c>
      <c r="G128" s="83">
        <v>-48000</v>
      </c>
      <c r="H128" s="20">
        <f t="shared" si="5"/>
        <v>0</v>
      </c>
      <c r="I128" s="80">
        <v>0</v>
      </c>
      <c r="J128" s="72">
        <f t="shared" si="14"/>
        <v>0</v>
      </c>
      <c r="K128" s="88">
        <f t="shared" si="15"/>
        <v>-48000</v>
      </c>
    </row>
    <row r="129" spans="1:11" ht="15.75">
      <c r="A129" s="8"/>
      <c r="B129" s="16"/>
      <c r="C129" s="9">
        <v>3482</v>
      </c>
      <c r="D129" s="9" t="s">
        <v>6</v>
      </c>
      <c r="E129" s="21" t="s">
        <v>11</v>
      </c>
      <c r="F129" s="84">
        <v>1000</v>
      </c>
      <c r="G129" s="83">
        <v>0</v>
      </c>
      <c r="H129" s="20">
        <f t="shared" si="5"/>
        <v>1000</v>
      </c>
      <c r="I129" s="80">
        <v>1000</v>
      </c>
      <c r="J129" s="72">
        <f t="shared" si="14"/>
        <v>0</v>
      </c>
      <c r="K129" s="88">
        <f t="shared" si="15"/>
        <v>0</v>
      </c>
    </row>
    <row r="130" spans="1:11" ht="15.75">
      <c r="A130" s="8"/>
      <c r="B130" s="14"/>
      <c r="C130" s="12">
        <v>4261</v>
      </c>
      <c r="D130" s="12" t="s">
        <v>7</v>
      </c>
      <c r="E130" s="22" t="s">
        <v>70</v>
      </c>
      <c r="F130" s="83">
        <v>200</v>
      </c>
      <c r="G130" s="83">
        <v>0</v>
      </c>
      <c r="H130" s="20">
        <f t="shared" si="5"/>
        <v>200</v>
      </c>
      <c r="I130" s="80">
        <v>200</v>
      </c>
      <c r="J130" s="72">
        <f t="shared" si="14"/>
        <v>0</v>
      </c>
      <c r="K130" s="88">
        <f t="shared" si="15"/>
        <v>0</v>
      </c>
    </row>
    <row r="131" spans="1:11" ht="15.75">
      <c r="A131" s="8"/>
      <c r="B131" s="14"/>
      <c r="C131" s="9">
        <v>4332</v>
      </c>
      <c r="D131" s="9" t="s">
        <v>7</v>
      </c>
      <c r="E131" s="21" t="s">
        <v>9</v>
      </c>
      <c r="F131" s="83">
        <v>920000</v>
      </c>
      <c r="G131" s="83">
        <v>-370000</v>
      </c>
      <c r="H131" s="20">
        <f t="shared" si="5"/>
        <v>550000</v>
      </c>
      <c r="I131" s="75">
        <v>550000</v>
      </c>
      <c r="J131" s="72">
        <f t="shared" si="14"/>
        <v>0</v>
      </c>
      <c r="K131" s="88">
        <f t="shared" si="15"/>
        <v>-370000</v>
      </c>
    </row>
    <row r="132" spans="1:11" ht="15.75">
      <c r="A132" s="8"/>
      <c r="B132" s="14"/>
      <c r="C132" s="9">
        <v>4431</v>
      </c>
      <c r="D132" s="9" t="s">
        <v>7</v>
      </c>
      <c r="E132" s="22" t="s">
        <v>71</v>
      </c>
      <c r="F132" s="83">
        <v>1000</v>
      </c>
      <c r="G132" s="83">
        <v>0</v>
      </c>
      <c r="H132" s="20">
        <f t="shared" si="5"/>
        <v>1000</v>
      </c>
      <c r="I132" s="80">
        <v>1000</v>
      </c>
      <c r="J132" s="72">
        <f t="shared" si="14"/>
        <v>0</v>
      </c>
      <c r="K132" s="88">
        <f t="shared" si="15"/>
        <v>0</v>
      </c>
    </row>
    <row r="133" spans="1:11" ht="15.75">
      <c r="A133" s="8"/>
      <c r="B133" s="14"/>
      <c r="C133" s="9">
        <v>4452</v>
      </c>
      <c r="D133" s="9" t="s">
        <v>7</v>
      </c>
      <c r="E133" s="21" t="s">
        <v>16</v>
      </c>
      <c r="F133" s="83">
        <v>1000</v>
      </c>
      <c r="G133" s="83">
        <v>0</v>
      </c>
      <c r="H133" s="20">
        <f t="shared" si="5"/>
        <v>1000</v>
      </c>
      <c r="I133" s="80">
        <v>1000</v>
      </c>
      <c r="J133" s="72">
        <f t="shared" si="14"/>
        <v>0</v>
      </c>
      <c r="K133" s="88">
        <f t="shared" si="15"/>
        <v>0</v>
      </c>
    </row>
    <row r="134" spans="1:11" ht="16.5" thickBot="1">
      <c r="A134" s="39"/>
      <c r="B134" s="40" t="s">
        <v>47</v>
      </c>
      <c r="C134" s="41"/>
      <c r="D134" s="41"/>
      <c r="E134" s="42"/>
      <c r="F134" s="43">
        <f>(F130+F131+F132+F133)-(F124+F125+F126+F127+F128+F129)</f>
        <v>817200</v>
      </c>
      <c r="G134" s="43">
        <f>(G130+G131+G132+G133)-(G124+G125+G126+G127+G128+G129)</f>
        <v>-294400</v>
      </c>
      <c r="H134" s="71">
        <f aca="true" t="shared" si="16" ref="H134:H197">F134+G134</f>
        <v>522800</v>
      </c>
      <c r="I134" s="43">
        <f>(I130+I131+I132+I133)-(I124+I125+I126+I127+I128+I129)</f>
        <v>520200</v>
      </c>
      <c r="J134" s="43">
        <f>(J130+J131+J132+J133)-(J124+J125+J126+J127+J128+J129)</f>
        <v>-2600</v>
      </c>
      <c r="K134" s="78">
        <f>(K130+K131+K132+K133)-(K124+K125+K126+K127+K128+K129)</f>
        <v>-297000</v>
      </c>
    </row>
    <row r="135" spans="1:11" ht="15.75">
      <c r="A135" s="52">
        <v>36351</v>
      </c>
      <c r="B135" s="53" t="s">
        <v>79</v>
      </c>
      <c r="C135" s="12">
        <v>4261</v>
      </c>
      <c r="D135" s="12" t="s">
        <v>7</v>
      </c>
      <c r="E135" s="22" t="s">
        <v>70</v>
      </c>
      <c r="F135" s="86">
        <v>400</v>
      </c>
      <c r="G135" s="86">
        <v>0</v>
      </c>
      <c r="H135" s="20">
        <f t="shared" si="16"/>
        <v>400</v>
      </c>
      <c r="I135" s="80">
        <v>400</v>
      </c>
      <c r="J135" s="72">
        <f>I135-H135</f>
        <v>0</v>
      </c>
      <c r="K135" s="88">
        <f>I135-F135</f>
        <v>0</v>
      </c>
    </row>
    <row r="136" spans="1:11" ht="15.75">
      <c r="A136" s="11"/>
      <c r="B136" s="15" t="s">
        <v>80</v>
      </c>
      <c r="C136" s="9">
        <v>4431</v>
      </c>
      <c r="D136" s="9" t="s">
        <v>7</v>
      </c>
      <c r="E136" s="22" t="s">
        <v>71</v>
      </c>
      <c r="F136" s="81">
        <v>3200</v>
      </c>
      <c r="G136" s="81">
        <v>0</v>
      </c>
      <c r="H136" s="20">
        <f t="shared" si="16"/>
        <v>3200</v>
      </c>
      <c r="I136" s="79">
        <v>3200</v>
      </c>
      <c r="J136" s="72">
        <f>I136-H136</f>
        <v>0</v>
      </c>
      <c r="K136" s="88">
        <f>I136-F136</f>
        <v>0</v>
      </c>
    </row>
    <row r="137" spans="1:11" ht="16.5" thickBot="1">
      <c r="A137" s="39"/>
      <c r="B137" s="40" t="s">
        <v>47</v>
      </c>
      <c r="C137" s="41"/>
      <c r="D137" s="41"/>
      <c r="E137" s="42"/>
      <c r="F137" s="43">
        <f>SUM(F135:F136)</f>
        <v>3600</v>
      </c>
      <c r="G137" s="43">
        <f>SUM(G135:G136)</f>
        <v>0</v>
      </c>
      <c r="H137" s="71">
        <f t="shared" si="16"/>
        <v>3600</v>
      </c>
      <c r="I137" s="43">
        <f>SUM(I135:I136)</f>
        <v>3600</v>
      </c>
      <c r="J137" s="43">
        <f>SUM(J135:J136)</f>
        <v>0</v>
      </c>
      <c r="K137" s="78">
        <f>SUM(K135:K136)</f>
        <v>0</v>
      </c>
    </row>
    <row r="138" spans="1:11" ht="15.75">
      <c r="A138" s="45">
        <v>36353</v>
      </c>
      <c r="B138" s="46" t="s">
        <v>81</v>
      </c>
      <c r="C138" s="12">
        <v>4261</v>
      </c>
      <c r="D138" s="12" t="s">
        <v>7</v>
      </c>
      <c r="E138" s="22" t="s">
        <v>70</v>
      </c>
      <c r="F138" s="86">
        <v>500</v>
      </c>
      <c r="G138" s="86">
        <v>0</v>
      </c>
      <c r="H138" s="20">
        <f t="shared" si="16"/>
        <v>500</v>
      </c>
      <c r="I138" s="80">
        <v>500</v>
      </c>
      <c r="J138" s="72">
        <f>I138-H138</f>
        <v>0</v>
      </c>
      <c r="K138" s="88">
        <f>I138-F138</f>
        <v>0</v>
      </c>
    </row>
    <row r="139" spans="1:11" ht="15.75">
      <c r="A139" s="67"/>
      <c r="B139" s="68" t="s">
        <v>82</v>
      </c>
      <c r="C139" s="9">
        <v>4431</v>
      </c>
      <c r="D139" s="9" t="s">
        <v>7</v>
      </c>
      <c r="E139" s="22" t="s">
        <v>71</v>
      </c>
      <c r="F139" s="81">
        <v>3500</v>
      </c>
      <c r="G139" s="81">
        <v>0</v>
      </c>
      <c r="H139" s="20">
        <f t="shared" si="16"/>
        <v>3500</v>
      </c>
      <c r="I139" s="79">
        <v>3500</v>
      </c>
      <c r="J139" s="72">
        <f>I139-H139</f>
        <v>0</v>
      </c>
      <c r="K139" s="88">
        <f>I139-F139</f>
        <v>0</v>
      </c>
    </row>
    <row r="140" spans="1:11" ht="16.5" thickBot="1">
      <c r="A140" s="39"/>
      <c r="B140" s="40" t="s">
        <v>47</v>
      </c>
      <c r="C140" s="41"/>
      <c r="D140" s="41"/>
      <c r="E140" s="42"/>
      <c r="F140" s="43">
        <f>SUM(F138:F139)</f>
        <v>4000</v>
      </c>
      <c r="G140" s="43">
        <f>SUM(G138:G139)</f>
        <v>0</v>
      </c>
      <c r="H140" s="71">
        <f t="shared" si="16"/>
        <v>4000</v>
      </c>
      <c r="I140" s="43">
        <f>SUM(I138:I139)</f>
        <v>4000</v>
      </c>
      <c r="J140" s="43">
        <f>SUM(J138:J139)</f>
        <v>0</v>
      </c>
      <c r="K140" s="78">
        <f>SUM(K138:K139)</f>
        <v>0</v>
      </c>
    </row>
    <row r="141" spans="1:11" ht="15.75">
      <c r="A141" s="52">
        <v>36410</v>
      </c>
      <c r="B141" s="53" t="s">
        <v>40</v>
      </c>
      <c r="C141" s="54">
        <v>3311</v>
      </c>
      <c r="D141" s="54" t="s">
        <v>6</v>
      </c>
      <c r="E141" s="55" t="s">
        <v>17</v>
      </c>
      <c r="F141" s="85">
        <v>2500</v>
      </c>
      <c r="G141" s="86">
        <v>0</v>
      </c>
      <c r="H141" s="20">
        <f t="shared" si="16"/>
        <v>2500</v>
      </c>
      <c r="I141" s="80">
        <v>2500</v>
      </c>
      <c r="J141" s="72">
        <f>I141-H141</f>
        <v>0</v>
      </c>
      <c r="K141" s="88">
        <f>I141-F141</f>
        <v>0</v>
      </c>
    </row>
    <row r="142" spans="1:11" ht="15.75">
      <c r="A142" s="8"/>
      <c r="B142" s="14"/>
      <c r="C142" s="12">
        <v>4261</v>
      </c>
      <c r="D142" s="12" t="s">
        <v>7</v>
      </c>
      <c r="E142" s="22" t="s">
        <v>70</v>
      </c>
      <c r="F142" s="82">
        <v>200</v>
      </c>
      <c r="G142" s="82">
        <v>0</v>
      </c>
      <c r="H142" s="20">
        <f t="shared" si="16"/>
        <v>200</v>
      </c>
      <c r="I142" s="80">
        <v>200</v>
      </c>
      <c r="J142" s="72">
        <f>I142-H142</f>
        <v>0</v>
      </c>
      <c r="K142" s="88">
        <f>I142-F142</f>
        <v>0</v>
      </c>
    </row>
    <row r="143" spans="1:11" ht="15.75">
      <c r="A143" s="8"/>
      <c r="B143" s="14"/>
      <c r="C143" s="12">
        <v>4431</v>
      </c>
      <c r="D143" s="12" t="s">
        <v>7</v>
      </c>
      <c r="E143" s="22" t="s">
        <v>71</v>
      </c>
      <c r="F143" s="82">
        <v>100</v>
      </c>
      <c r="G143" s="82">
        <v>500</v>
      </c>
      <c r="H143" s="20">
        <f t="shared" si="16"/>
        <v>600</v>
      </c>
      <c r="I143" s="80">
        <v>600</v>
      </c>
      <c r="J143" s="72">
        <f>I143-H143</f>
        <v>0</v>
      </c>
      <c r="K143" s="88">
        <f>I143-F143</f>
        <v>500</v>
      </c>
    </row>
    <row r="144" spans="1:11" ht="16.5" thickBot="1">
      <c r="A144" s="39"/>
      <c r="B144" s="40" t="s">
        <v>47</v>
      </c>
      <c r="C144" s="41"/>
      <c r="D144" s="41"/>
      <c r="E144" s="42"/>
      <c r="F144" s="43">
        <f>F143+F142-F141</f>
        <v>-2200</v>
      </c>
      <c r="G144" s="43">
        <f>G143+G142-G141</f>
        <v>500</v>
      </c>
      <c r="H144" s="71">
        <f t="shared" si="16"/>
        <v>-1700</v>
      </c>
      <c r="I144" s="43">
        <f>I143+I142-I141</f>
        <v>-1700</v>
      </c>
      <c r="J144" s="43">
        <f>J143+J142-J141</f>
        <v>0</v>
      </c>
      <c r="K144" s="78">
        <f>K143+K142-K141</f>
        <v>500</v>
      </c>
    </row>
    <row r="145" spans="1:11" ht="15.75">
      <c r="A145" s="11">
        <v>36420</v>
      </c>
      <c r="B145" s="15" t="s">
        <v>41</v>
      </c>
      <c r="C145" s="12">
        <v>3211</v>
      </c>
      <c r="D145" s="12" t="s">
        <v>6</v>
      </c>
      <c r="E145" s="22" t="s">
        <v>12</v>
      </c>
      <c r="F145" s="81">
        <v>50000</v>
      </c>
      <c r="G145" s="82">
        <v>-15000</v>
      </c>
      <c r="H145" s="20">
        <f t="shared" si="16"/>
        <v>35000</v>
      </c>
      <c r="I145" s="80">
        <v>50000</v>
      </c>
      <c r="J145" s="72">
        <f>I145-H145</f>
        <v>15000</v>
      </c>
      <c r="K145" s="88">
        <f>I145-F145</f>
        <v>0</v>
      </c>
    </row>
    <row r="146" spans="1:11" ht="15.75">
      <c r="A146" s="8"/>
      <c r="B146" s="14"/>
      <c r="C146" s="9">
        <v>3213</v>
      </c>
      <c r="D146" s="9" t="s">
        <v>6</v>
      </c>
      <c r="E146" s="21" t="s">
        <v>13</v>
      </c>
      <c r="F146" s="84">
        <v>75000</v>
      </c>
      <c r="G146" s="83">
        <v>0</v>
      </c>
      <c r="H146" s="20">
        <f t="shared" si="16"/>
        <v>75000</v>
      </c>
      <c r="I146" s="80">
        <v>75000</v>
      </c>
      <c r="J146" s="72">
        <f aca="true" t="shared" si="17" ref="J146:J154">I146-H146</f>
        <v>0</v>
      </c>
      <c r="K146" s="88">
        <f aca="true" t="shared" si="18" ref="K146:K154">I146-F146</f>
        <v>0</v>
      </c>
    </row>
    <row r="147" spans="1:11" ht="15.75">
      <c r="A147" s="8"/>
      <c r="B147" s="14"/>
      <c r="C147" s="9">
        <v>3214</v>
      </c>
      <c r="D147" s="9" t="s">
        <v>6</v>
      </c>
      <c r="E147" s="21" t="s">
        <v>113</v>
      </c>
      <c r="F147" s="84">
        <v>0</v>
      </c>
      <c r="G147" s="83">
        <v>4000</v>
      </c>
      <c r="H147" s="20">
        <f t="shared" si="16"/>
        <v>4000</v>
      </c>
      <c r="I147" s="80">
        <v>0</v>
      </c>
      <c r="J147" s="72">
        <f t="shared" si="17"/>
        <v>-4000</v>
      </c>
      <c r="K147" s="88">
        <f t="shared" si="18"/>
        <v>0</v>
      </c>
    </row>
    <row r="148" spans="1:11" ht="15.75">
      <c r="A148" s="8"/>
      <c r="B148" s="14"/>
      <c r="C148" s="9">
        <v>3215</v>
      </c>
      <c r="D148" s="9" t="s">
        <v>6</v>
      </c>
      <c r="E148" s="21" t="s">
        <v>110</v>
      </c>
      <c r="F148" s="84">
        <v>0</v>
      </c>
      <c r="G148" s="83">
        <v>6500</v>
      </c>
      <c r="H148" s="20">
        <f t="shared" si="16"/>
        <v>6500</v>
      </c>
      <c r="I148" s="80">
        <v>6500</v>
      </c>
      <c r="J148" s="72">
        <f t="shared" si="17"/>
        <v>0</v>
      </c>
      <c r="K148" s="88">
        <f t="shared" si="18"/>
        <v>6500</v>
      </c>
    </row>
    <row r="149" spans="1:11" ht="15.75">
      <c r="A149" s="8"/>
      <c r="B149" s="14"/>
      <c r="C149" s="9">
        <v>3481</v>
      </c>
      <c r="D149" s="9" t="s">
        <v>6</v>
      </c>
      <c r="E149" s="21" t="s">
        <v>10</v>
      </c>
      <c r="F149" s="84">
        <v>2000</v>
      </c>
      <c r="G149" s="83">
        <v>10000</v>
      </c>
      <c r="H149" s="20">
        <f t="shared" si="16"/>
        <v>12000</v>
      </c>
      <c r="I149" s="80">
        <v>7000</v>
      </c>
      <c r="J149" s="72">
        <f t="shared" si="17"/>
        <v>-5000</v>
      </c>
      <c r="K149" s="88">
        <f t="shared" si="18"/>
        <v>5000</v>
      </c>
    </row>
    <row r="150" spans="1:11" ht="15.75">
      <c r="A150" s="8"/>
      <c r="B150" s="14"/>
      <c r="C150" s="9">
        <v>3482</v>
      </c>
      <c r="D150" s="9" t="s">
        <v>6</v>
      </c>
      <c r="E150" s="21" t="s">
        <v>11</v>
      </c>
      <c r="F150" s="84">
        <v>390000</v>
      </c>
      <c r="G150" s="83">
        <v>210000</v>
      </c>
      <c r="H150" s="20">
        <f t="shared" si="16"/>
        <v>600000</v>
      </c>
      <c r="I150" s="80">
        <v>500000</v>
      </c>
      <c r="J150" s="72">
        <f t="shared" si="17"/>
        <v>-100000</v>
      </c>
      <c r="K150" s="88">
        <f t="shared" si="18"/>
        <v>110000</v>
      </c>
    </row>
    <row r="151" spans="1:11" ht="15.75">
      <c r="A151" s="8"/>
      <c r="B151" s="14"/>
      <c r="C151" s="9">
        <v>4261</v>
      </c>
      <c r="D151" s="9" t="s">
        <v>7</v>
      </c>
      <c r="E151" s="22" t="s">
        <v>70</v>
      </c>
      <c r="F151" s="83">
        <v>1400</v>
      </c>
      <c r="G151" s="83">
        <v>600</v>
      </c>
      <c r="H151" s="20">
        <f t="shared" si="16"/>
        <v>2000</v>
      </c>
      <c r="I151" s="80">
        <v>2000</v>
      </c>
      <c r="J151" s="72">
        <f t="shared" si="17"/>
        <v>0</v>
      </c>
      <c r="K151" s="88">
        <f t="shared" si="18"/>
        <v>600</v>
      </c>
    </row>
    <row r="152" spans="1:11" ht="15.75">
      <c r="A152" s="8"/>
      <c r="B152" s="14"/>
      <c r="C152" s="9">
        <v>4331</v>
      </c>
      <c r="D152" s="9" t="s">
        <v>7</v>
      </c>
      <c r="E152" s="21" t="s">
        <v>8</v>
      </c>
      <c r="F152" s="83">
        <f>1400000</f>
        <v>1400000</v>
      </c>
      <c r="G152" s="83">
        <v>400000</v>
      </c>
      <c r="H152" s="20">
        <f t="shared" si="16"/>
        <v>1800000</v>
      </c>
      <c r="I152" s="75">
        <v>1800000</v>
      </c>
      <c r="J152" s="72">
        <f t="shared" si="17"/>
        <v>0</v>
      </c>
      <c r="K152" s="88">
        <f t="shared" si="18"/>
        <v>400000</v>
      </c>
    </row>
    <row r="153" spans="1:11" ht="15.75">
      <c r="A153" s="8"/>
      <c r="B153" s="14"/>
      <c r="C153" s="9">
        <v>4431</v>
      </c>
      <c r="D153" s="9" t="s">
        <v>7</v>
      </c>
      <c r="E153" s="22" t="s">
        <v>71</v>
      </c>
      <c r="F153" s="83">
        <v>1200</v>
      </c>
      <c r="G153" s="83">
        <v>4800</v>
      </c>
      <c r="H153" s="20">
        <f t="shared" si="16"/>
        <v>6000</v>
      </c>
      <c r="I153" s="80">
        <v>6000</v>
      </c>
      <c r="J153" s="72">
        <f t="shared" si="17"/>
        <v>0</v>
      </c>
      <c r="K153" s="88">
        <f t="shared" si="18"/>
        <v>4800</v>
      </c>
    </row>
    <row r="154" spans="1:11" ht="15.75">
      <c r="A154" s="8"/>
      <c r="B154" s="14"/>
      <c r="C154" s="9">
        <v>4452</v>
      </c>
      <c r="D154" s="9" t="s">
        <v>7</v>
      </c>
      <c r="E154" s="21" t="s">
        <v>16</v>
      </c>
      <c r="F154" s="83">
        <v>290000</v>
      </c>
      <c r="G154" s="83">
        <v>-40000</v>
      </c>
      <c r="H154" s="20">
        <f t="shared" si="16"/>
        <v>250000</v>
      </c>
      <c r="I154" s="75">
        <v>250000</v>
      </c>
      <c r="J154" s="72">
        <f t="shared" si="17"/>
        <v>0</v>
      </c>
      <c r="K154" s="88">
        <f t="shared" si="18"/>
        <v>-40000</v>
      </c>
    </row>
    <row r="155" spans="1:11" ht="16.5" thickBot="1">
      <c r="A155" s="39"/>
      <c r="B155" s="40" t="s">
        <v>47</v>
      </c>
      <c r="C155" s="41"/>
      <c r="D155" s="41"/>
      <c r="E155" s="42"/>
      <c r="F155" s="43">
        <f>(F151+F152+F153+F154)-(F145+F146+F147+F148+F149+F150)</f>
        <v>1175600</v>
      </c>
      <c r="G155" s="43">
        <f>(G151+G152+G153+G154)-(G145+G146+G147+G148+G149+G150)</f>
        <v>149900</v>
      </c>
      <c r="H155" s="71">
        <f t="shared" si="16"/>
        <v>1325500</v>
      </c>
      <c r="I155" s="43">
        <f>(I151+I152+I153+I154)-(I145+I146+I147+I148+I149+I150)</f>
        <v>1419500</v>
      </c>
      <c r="J155" s="43">
        <f>(J151+J152+J153+J154)-(J145+J146+J147+J148+J149+J150)</f>
        <v>94000</v>
      </c>
      <c r="K155" s="78">
        <f>(K151+K152+K153+K154)-(K145+K146+K147+K148+K149+K150)</f>
        <v>243900</v>
      </c>
    </row>
    <row r="156" spans="1:11" ht="15.75">
      <c r="A156" s="11">
        <v>36510</v>
      </c>
      <c r="B156" s="15" t="s">
        <v>62</v>
      </c>
      <c r="C156" s="12">
        <v>3147</v>
      </c>
      <c r="D156" s="12" t="s">
        <v>6</v>
      </c>
      <c r="E156" s="22" t="s">
        <v>64</v>
      </c>
      <c r="F156" s="81">
        <v>100</v>
      </c>
      <c r="G156" s="82">
        <v>0</v>
      </c>
      <c r="H156" s="20">
        <f t="shared" si="16"/>
        <v>100</v>
      </c>
      <c r="I156" s="80">
        <v>100</v>
      </c>
      <c r="J156" s="72">
        <f>I156-H156</f>
        <v>0</v>
      </c>
      <c r="K156" s="88">
        <f>I156-F156</f>
        <v>0</v>
      </c>
    </row>
    <row r="157" spans="1:11" ht="15.75">
      <c r="A157" s="8"/>
      <c r="B157" s="14" t="s">
        <v>63</v>
      </c>
      <c r="C157" s="9">
        <v>3311</v>
      </c>
      <c r="D157" s="9" t="s">
        <v>6</v>
      </c>
      <c r="E157" s="21" t="s">
        <v>65</v>
      </c>
      <c r="F157" s="84">
        <v>100</v>
      </c>
      <c r="G157" s="83">
        <v>0</v>
      </c>
      <c r="H157" s="20">
        <f t="shared" si="16"/>
        <v>100</v>
      </c>
      <c r="I157" s="80">
        <v>100</v>
      </c>
      <c r="J157" s="72">
        <f aca="true" t="shared" si="19" ref="J157:J163">I157-H157</f>
        <v>0</v>
      </c>
      <c r="K157" s="88">
        <f aca="true" t="shared" si="20" ref="K157:K163">I157-F157</f>
        <v>0</v>
      </c>
    </row>
    <row r="158" spans="1:11" ht="15.75">
      <c r="A158" s="8"/>
      <c r="B158" s="14"/>
      <c r="C158" s="9">
        <v>3482</v>
      </c>
      <c r="D158" s="9" t="s">
        <v>6</v>
      </c>
      <c r="E158" s="21" t="s">
        <v>66</v>
      </c>
      <c r="F158" s="84">
        <v>100</v>
      </c>
      <c r="G158" s="83">
        <v>0</v>
      </c>
      <c r="H158" s="20">
        <f t="shared" si="16"/>
        <v>100</v>
      </c>
      <c r="I158" s="80">
        <v>100</v>
      </c>
      <c r="J158" s="72">
        <f t="shared" si="19"/>
        <v>0</v>
      </c>
      <c r="K158" s="88">
        <f t="shared" si="20"/>
        <v>0</v>
      </c>
    </row>
    <row r="159" spans="1:11" ht="15.75">
      <c r="A159" s="8"/>
      <c r="B159" s="14"/>
      <c r="C159" s="9">
        <v>3591</v>
      </c>
      <c r="D159" s="9" t="s">
        <v>6</v>
      </c>
      <c r="E159" s="21" t="s">
        <v>67</v>
      </c>
      <c r="F159" s="84">
        <v>100</v>
      </c>
      <c r="G159" s="83">
        <v>0</v>
      </c>
      <c r="H159" s="20">
        <f t="shared" si="16"/>
        <v>100</v>
      </c>
      <c r="I159" s="80">
        <v>100</v>
      </c>
      <c r="J159" s="72">
        <f t="shared" si="19"/>
        <v>0</v>
      </c>
      <c r="K159" s="88">
        <f t="shared" si="20"/>
        <v>0</v>
      </c>
    </row>
    <row r="160" spans="1:11" ht="15.75">
      <c r="A160" s="8"/>
      <c r="B160" s="14"/>
      <c r="C160" s="9">
        <v>3561</v>
      </c>
      <c r="D160" s="9" t="s">
        <v>6</v>
      </c>
      <c r="E160" s="21" t="s">
        <v>68</v>
      </c>
      <c r="F160" s="84">
        <v>400</v>
      </c>
      <c r="G160" s="83">
        <v>0</v>
      </c>
      <c r="H160" s="20">
        <f t="shared" si="16"/>
        <v>400</v>
      </c>
      <c r="I160" s="80">
        <v>400</v>
      </c>
      <c r="J160" s="72">
        <f t="shared" si="19"/>
        <v>0</v>
      </c>
      <c r="K160" s="88">
        <f t="shared" si="20"/>
        <v>0</v>
      </c>
    </row>
    <row r="161" spans="1:11" ht="15.75">
      <c r="A161" s="8"/>
      <c r="B161" s="14" t="s">
        <v>46</v>
      </c>
      <c r="C161" s="9">
        <v>4261</v>
      </c>
      <c r="D161" s="9" t="s">
        <v>7</v>
      </c>
      <c r="E161" s="22" t="s">
        <v>70</v>
      </c>
      <c r="F161" s="83">
        <v>1400</v>
      </c>
      <c r="G161" s="83">
        <v>0</v>
      </c>
      <c r="H161" s="20">
        <f t="shared" si="16"/>
        <v>1400</v>
      </c>
      <c r="I161" s="80">
        <v>1400</v>
      </c>
      <c r="J161" s="72">
        <f t="shared" si="19"/>
        <v>0</v>
      </c>
      <c r="K161" s="88">
        <f t="shared" si="20"/>
        <v>0</v>
      </c>
    </row>
    <row r="162" spans="1:11" ht="15.75">
      <c r="A162" s="8"/>
      <c r="B162" s="14" t="s">
        <v>46</v>
      </c>
      <c r="C162" s="9">
        <v>4429</v>
      </c>
      <c r="D162" s="9" t="s">
        <v>7</v>
      </c>
      <c r="E162" s="21" t="s">
        <v>69</v>
      </c>
      <c r="F162" s="83">
        <v>2500</v>
      </c>
      <c r="G162" s="83">
        <v>0</v>
      </c>
      <c r="H162" s="20">
        <f t="shared" si="16"/>
        <v>2500</v>
      </c>
      <c r="I162" s="80">
        <v>2500</v>
      </c>
      <c r="J162" s="72">
        <f t="shared" si="19"/>
        <v>0</v>
      </c>
      <c r="K162" s="88">
        <f t="shared" si="20"/>
        <v>0</v>
      </c>
    </row>
    <row r="163" spans="1:11" ht="15.75">
      <c r="A163" s="8"/>
      <c r="B163" s="14"/>
      <c r="C163" s="9">
        <v>4431</v>
      </c>
      <c r="D163" s="9" t="s">
        <v>7</v>
      </c>
      <c r="E163" s="22" t="s">
        <v>71</v>
      </c>
      <c r="F163" s="83">
        <v>8500</v>
      </c>
      <c r="G163" s="83">
        <v>-500</v>
      </c>
      <c r="H163" s="20">
        <f t="shared" si="16"/>
        <v>8000</v>
      </c>
      <c r="I163" s="80">
        <v>8500</v>
      </c>
      <c r="J163" s="72">
        <f t="shared" si="19"/>
        <v>500</v>
      </c>
      <c r="K163" s="88">
        <f t="shared" si="20"/>
        <v>0</v>
      </c>
    </row>
    <row r="164" spans="1:11" ht="16.5" thickBot="1">
      <c r="A164" s="39"/>
      <c r="B164" s="40" t="s">
        <v>47</v>
      </c>
      <c r="C164" s="41"/>
      <c r="D164" s="41"/>
      <c r="E164" s="42"/>
      <c r="F164" s="43">
        <f>(F161+F162+F163)-(F156+F157+F158+F159+F160)</f>
        <v>11600</v>
      </c>
      <c r="G164" s="43">
        <f>(G161+G162+G163)-(G156+G157+G158+G159+G160)</f>
        <v>-500</v>
      </c>
      <c r="H164" s="71">
        <f t="shared" si="16"/>
        <v>11100</v>
      </c>
      <c r="I164" s="43">
        <f>(I161+I162+I163)-(I156+I157+I158+I159+I160)</f>
        <v>11600</v>
      </c>
      <c r="J164" s="43">
        <f>(J161+J162+J163)-(J156+J157+J158+J159+J160)</f>
        <v>500</v>
      </c>
      <c r="K164" s="78">
        <f>(K161+K162+K163)-(K156+K157+K158+K159+K160)</f>
        <v>0</v>
      </c>
    </row>
    <row r="165" spans="1:11" ht="15.75">
      <c r="A165" s="45">
        <v>36511</v>
      </c>
      <c r="B165" s="46" t="s">
        <v>42</v>
      </c>
      <c r="C165" s="47"/>
      <c r="D165" s="47"/>
      <c r="E165" s="58" t="s">
        <v>43</v>
      </c>
      <c r="F165" s="85">
        <v>0</v>
      </c>
      <c r="G165" s="86">
        <v>0</v>
      </c>
      <c r="H165" s="20">
        <f t="shared" si="16"/>
        <v>0</v>
      </c>
      <c r="I165" s="80">
        <v>0</v>
      </c>
      <c r="J165" s="72">
        <f>I165-H165</f>
        <v>0</v>
      </c>
      <c r="K165" s="88">
        <f>I165-F165</f>
        <v>0</v>
      </c>
    </row>
    <row r="166" spans="1:11" ht="16.5" thickBot="1">
      <c r="A166" s="39"/>
      <c r="B166" s="40" t="s">
        <v>47</v>
      </c>
      <c r="C166" s="41"/>
      <c r="D166" s="41"/>
      <c r="E166" s="42"/>
      <c r="F166" s="43">
        <f>SUM(F165)</f>
        <v>0</v>
      </c>
      <c r="G166" s="43">
        <f>SUM(G165)</f>
        <v>0</v>
      </c>
      <c r="H166" s="71">
        <f t="shared" si="16"/>
        <v>0</v>
      </c>
      <c r="I166" s="43">
        <f>SUM(I165)</f>
        <v>0</v>
      </c>
      <c r="J166" s="43">
        <f>SUM(J165)</f>
        <v>0</v>
      </c>
      <c r="K166" s="78">
        <f>SUM(K165)</f>
        <v>0</v>
      </c>
    </row>
    <row r="167" spans="1:11" ht="15.75">
      <c r="A167" s="11">
        <v>36512</v>
      </c>
      <c r="B167" s="15" t="s">
        <v>44</v>
      </c>
      <c r="C167" s="12">
        <v>3211</v>
      </c>
      <c r="D167" s="12" t="s">
        <v>6</v>
      </c>
      <c r="E167" s="22" t="s">
        <v>12</v>
      </c>
      <c r="F167" s="81">
        <v>4000</v>
      </c>
      <c r="G167" s="82">
        <v>21000</v>
      </c>
      <c r="H167" s="20">
        <f t="shared" si="16"/>
        <v>25000</v>
      </c>
      <c r="I167" s="80">
        <v>20000</v>
      </c>
      <c r="J167" s="72">
        <f>I167-H167</f>
        <v>-5000</v>
      </c>
      <c r="K167" s="88">
        <f>I167-F167</f>
        <v>16000</v>
      </c>
    </row>
    <row r="168" spans="1:11" ht="15.75">
      <c r="A168" s="11"/>
      <c r="B168" s="15"/>
      <c r="C168" s="12">
        <v>3215</v>
      </c>
      <c r="D168" s="12" t="s">
        <v>6</v>
      </c>
      <c r="E168" s="21" t="s">
        <v>110</v>
      </c>
      <c r="F168" s="81">
        <v>0</v>
      </c>
      <c r="G168" s="82">
        <v>3500</v>
      </c>
      <c r="H168" s="20">
        <f t="shared" si="16"/>
        <v>3500</v>
      </c>
      <c r="I168" s="80">
        <v>3000</v>
      </c>
      <c r="J168" s="72">
        <f>I168-H168</f>
        <v>-500</v>
      </c>
      <c r="K168" s="88">
        <f>I168-F168</f>
        <v>3000</v>
      </c>
    </row>
    <row r="169" spans="1:11" ht="15.75">
      <c r="A169" s="11"/>
      <c r="B169" s="15"/>
      <c r="C169" s="12">
        <v>3221</v>
      </c>
      <c r="D169" s="12" t="s">
        <v>6</v>
      </c>
      <c r="E169" s="22" t="s">
        <v>14</v>
      </c>
      <c r="F169" s="81">
        <v>0</v>
      </c>
      <c r="G169" s="82">
        <v>3500</v>
      </c>
      <c r="H169" s="20">
        <f t="shared" si="16"/>
        <v>3500</v>
      </c>
      <c r="I169" s="80">
        <v>0</v>
      </c>
      <c r="J169" s="72">
        <f>I169-H169</f>
        <v>-3500</v>
      </c>
      <c r="K169" s="88">
        <f>I169-F169</f>
        <v>0</v>
      </c>
    </row>
    <row r="170" spans="1:11" ht="15.75">
      <c r="A170" s="11"/>
      <c r="B170" s="15"/>
      <c r="C170" s="12">
        <v>4331</v>
      </c>
      <c r="D170" s="12" t="s">
        <v>7</v>
      </c>
      <c r="E170" s="21" t="s">
        <v>8</v>
      </c>
      <c r="F170" s="81">
        <v>150000</v>
      </c>
      <c r="G170" s="82">
        <v>0</v>
      </c>
      <c r="H170" s="20">
        <f t="shared" si="16"/>
        <v>150000</v>
      </c>
      <c r="I170" s="80">
        <v>500000</v>
      </c>
      <c r="J170" s="72">
        <f>I170-H170</f>
        <v>350000</v>
      </c>
      <c r="K170" s="88">
        <f>I170-F170</f>
        <v>350000</v>
      </c>
    </row>
    <row r="171" spans="1:11" ht="15.75">
      <c r="A171" s="11"/>
      <c r="B171" s="15"/>
      <c r="C171" s="12">
        <v>4332</v>
      </c>
      <c r="D171" s="12" t="s">
        <v>7</v>
      </c>
      <c r="E171" s="21" t="s">
        <v>9</v>
      </c>
      <c r="F171" s="81">
        <v>0</v>
      </c>
      <c r="G171" s="82">
        <v>13000</v>
      </c>
      <c r="H171" s="20">
        <f t="shared" si="16"/>
        <v>13000</v>
      </c>
      <c r="I171" s="80">
        <v>0</v>
      </c>
      <c r="J171" s="72">
        <f>I171-H171</f>
        <v>-13000</v>
      </c>
      <c r="K171" s="88">
        <f>I171-F171</f>
        <v>0</v>
      </c>
    </row>
    <row r="172" spans="1:11" ht="16.5" thickBot="1">
      <c r="A172" s="39"/>
      <c r="B172" s="40" t="s">
        <v>47</v>
      </c>
      <c r="C172" s="41"/>
      <c r="D172" s="41"/>
      <c r="E172" s="42"/>
      <c r="F172" s="43">
        <f>(F170+F171)-(F167+F168+F169)</f>
        <v>146000</v>
      </c>
      <c r="G172" s="43">
        <f>(G170+G171)-(G167+G168+G169)</f>
        <v>-15000</v>
      </c>
      <c r="H172" s="71">
        <f t="shared" si="16"/>
        <v>131000</v>
      </c>
      <c r="I172" s="43">
        <f>(I170+I171)-(I167+I168+I169)</f>
        <v>477000</v>
      </c>
      <c r="J172" s="43">
        <f>(J170+J171)-(J167+J168+J169)</f>
        <v>346000</v>
      </c>
      <c r="K172" s="78">
        <f>(K170+K171)-(K167+K168+K169)</f>
        <v>331000</v>
      </c>
    </row>
    <row r="173" spans="1:11" ht="15.75">
      <c r="A173" s="11">
        <v>36513</v>
      </c>
      <c r="B173" s="15" t="s">
        <v>114</v>
      </c>
      <c r="C173" s="12">
        <v>4312</v>
      </c>
      <c r="D173" s="12" t="s">
        <v>7</v>
      </c>
      <c r="E173" s="22" t="s">
        <v>115</v>
      </c>
      <c r="F173" s="81">
        <v>0</v>
      </c>
      <c r="G173" s="82">
        <v>250000</v>
      </c>
      <c r="H173" s="20">
        <f>F173+G173</f>
        <v>250000</v>
      </c>
      <c r="I173" s="80">
        <v>800000</v>
      </c>
      <c r="J173" s="72">
        <f>I173-H173</f>
        <v>550000</v>
      </c>
      <c r="K173" s="88">
        <f>I173-F173</f>
        <v>800000</v>
      </c>
    </row>
    <row r="174" spans="1:11" ht="16.5" thickBot="1">
      <c r="A174" s="39"/>
      <c r="B174" s="40" t="s">
        <v>47</v>
      </c>
      <c r="C174" s="41"/>
      <c r="D174" s="41"/>
      <c r="E174" s="42"/>
      <c r="F174" s="43">
        <f>SUM(F173)</f>
        <v>0</v>
      </c>
      <c r="G174" s="43">
        <f>SUM(G173)</f>
        <v>250000</v>
      </c>
      <c r="H174" s="71">
        <f>F174+G174</f>
        <v>250000</v>
      </c>
      <c r="I174" s="43">
        <f>SUM(I173)</f>
        <v>800000</v>
      </c>
      <c r="J174" s="43">
        <f>SUM(J173)</f>
        <v>550000</v>
      </c>
      <c r="K174" s="78">
        <f>SUM(K173)</f>
        <v>800000</v>
      </c>
    </row>
    <row r="175" spans="1:11" ht="15.75">
      <c r="A175" s="11">
        <v>36514</v>
      </c>
      <c r="B175" s="15" t="s">
        <v>45</v>
      </c>
      <c r="C175" s="12">
        <v>3221</v>
      </c>
      <c r="D175" s="12" t="s">
        <v>6</v>
      </c>
      <c r="E175" s="22" t="s">
        <v>14</v>
      </c>
      <c r="F175" s="81">
        <v>4000</v>
      </c>
      <c r="G175" s="82">
        <v>-2500</v>
      </c>
      <c r="H175" s="20">
        <f t="shared" si="16"/>
        <v>1500</v>
      </c>
      <c r="I175" s="80">
        <v>3000</v>
      </c>
      <c r="J175" s="72">
        <f>I175-H175</f>
        <v>1500</v>
      </c>
      <c r="K175" s="88">
        <f>I175-F175</f>
        <v>-1000</v>
      </c>
    </row>
    <row r="176" spans="1:11" ht="15.75">
      <c r="A176" s="11"/>
      <c r="B176" s="15"/>
      <c r="C176" s="12">
        <v>3225</v>
      </c>
      <c r="D176" s="12" t="s">
        <v>6</v>
      </c>
      <c r="E176" s="21" t="s">
        <v>111</v>
      </c>
      <c r="F176" s="81">
        <v>0</v>
      </c>
      <c r="G176" s="82">
        <v>8000</v>
      </c>
      <c r="H176" s="20">
        <f t="shared" si="16"/>
        <v>8000</v>
      </c>
      <c r="I176" s="80">
        <v>6000</v>
      </c>
      <c r="J176" s="72">
        <f>I176-H176</f>
        <v>-2000</v>
      </c>
      <c r="K176" s="88">
        <f>I176-F176</f>
        <v>6000</v>
      </c>
    </row>
    <row r="177" spans="1:11" ht="15.75">
      <c r="A177" s="8"/>
      <c r="B177" s="14"/>
      <c r="C177" s="9">
        <v>4332</v>
      </c>
      <c r="D177" s="9" t="s">
        <v>7</v>
      </c>
      <c r="E177" s="21" t="s">
        <v>9</v>
      </c>
      <c r="F177" s="83">
        <v>420000</v>
      </c>
      <c r="G177" s="83">
        <v>80000</v>
      </c>
      <c r="H177" s="20">
        <f t="shared" si="16"/>
        <v>500000</v>
      </c>
      <c r="I177" s="80">
        <v>550000</v>
      </c>
      <c r="J177" s="72">
        <f>I177-H177</f>
        <v>50000</v>
      </c>
      <c r="K177" s="88">
        <f>I177-F177</f>
        <v>130000</v>
      </c>
    </row>
    <row r="178" spans="1:11" ht="16.5" thickBot="1">
      <c r="A178" s="39"/>
      <c r="B178" s="40" t="s">
        <v>47</v>
      </c>
      <c r="C178" s="41"/>
      <c r="D178" s="41"/>
      <c r="E178" s="42"/>
      <c r="F178" s="43">
        <f>F177-F176-F175</f>
        <v>416000</v>
      </c>
      <c r="G178" s="43">
        <f>G177-G176-G175</f>
        <v>74500</v>
      </c>
      <c r="H178" s="71">
        <f t="shared" si="16"/>
        <v>490500</v>
      </c>
      <c r="I178" s="43">
        <f>I177-I176-I175</f>
        <v>541000</v>
      </c>
      <c r="J178" s="43">
        <f>J177-J176-J175</f>
        <v>50500</v>
      </c>
      <c r="K178" s="78">
        <f>K177-K176-K175</f>
        <v>125000</v>
      </c>
    </row>
    <row r="179" spans="1:11" ht="15.75">
      <c r="A179" s="11">
        <v>36610</v>
      </c>
      <c r="B179" s="15" t="s">
        <v>52</v>
      </c>
      <c r="C179" s="12">
        <v>4261</v>
      </c>
      <c r="D179" s="12" t="s">
        <v>7</v>
      </c>
      <c r="E179" s="22" t="s">
        <v>70</v>
      </c>
      <c r="F179" s="81">
        <v>400</v>
      </c>
      <c r="G179" s="82">
        <v>0</v>
      </c>
      <c r="H179" s="20">
        <f t="shared" si="16"/>
        <v>400</v>
      </c>
      <c r="I179" s="80">
        <v>1200</v>
      </c>
      <c r="J179" s="72">
        <f>I179-H179</f>
        <v>800</v>
      </c>
      <c r="K179" s="88">
        <f>I179-F179</f>
        <v>800</v>
      </c>
    </row>
    <row r="180" spans="1:11" ht="15.75">
      <c r="A180" s="11"/>
      <c r="B180" s="15"/>
      <c r="C180" s="12">
        <v>4271</v>
      </c>
      <c r="D180" s="12" t="s">
        <v>7</v>
      </c>
      <c r="E180" s="22" t="s">
        <v>88</v>
      </c>
      <c r="F180" s="81">
        <v>7000</v>
      </c>
      <c r="G180" s="82">
        <v>0</v>
      </c>
      <c r="H180" s="20">
        <f t="shared" si="16"/>
        <v>7000</v>
      </c>
      <c r="I180" s="80">
        <v>16500</v>
      </c>
      <c r="J180" s="72">
        <f>I180-H180</f>
        <v>9500</v>
      </c>
      <c r="K180" s="88">
        <f>I180-F180</f>
        <v>9500</v>
      </c>
    </row>
    <row r="181" spans="1:11" ht="15.75">
      <c r="A181" s="11"/>
      <c r="B181" s="15"/>
      <c r="C181" s="12">
        <v>4431</v>
      </c>
      <c r="D181" s="12" t="s">
        <v>7</v>
      </c>
      <c r="E181" s="22" t="s">
        <v>71</v>
      </c>
      <c r="F181" s="81">
        <v>600</v>
      </c>
      <c r="G181" s="82">
        <v>0</v>
      </c>
      <c r="H181" s="20">
        <f t="shared" si="16"/>
        <v>600</v>
      </c>
      <c r="I181" s="80">
        <v>600</v>
      </c>
      <c r="J181" s="72">
        <f>I181-H181</f>
        <v>0</v>
      </c>
      <c r="K181" s="88">
        <f>I181-F181</f>
        <v>0</v>
      </c>
    </row>
    <row r="182" spans="1:11" ht="15.75">
      <c r="A182" s="11"/>
      <c r="B182" s="15"/>
      <c r="C182" s="12">
        <v>4458</v>
      </c>
      <c r="D182" s="12" t="s">
        <v>7</v>
      </c>
      <c r="E182" s="22" t="s">
        <v>116</v>
      </c>
      <c r="F182" s="81">
        <v>0</v>
      </c>
      <c r="G182" s="82">
        <v>20000</v>
      </c>
      <c r="H182" s="20">
        <f t="shared" si="16"/>
        <v>20000</v>
      </c>
      <c r="I182" s="80">
        <v>0</v>
      </c>
      <c r="J182" s="72">
        <f>I182-H182</f>
        <v>-20000</v>
      </c>
      <c r="K182" s="88">
        <f>I182-F182</f>
        <v>0</v>
      </c>
    </row>
    <row r="183" spans="1:11" ht="16.5" thickBot="1">
      <c r="A183" s="39"/>
      <c r="B183" s="40" t="s">
        <v>47</v>
      </c>
      <c r="C183" s="41"/>
      <c r="D183" s="41"/>
      <c r="E183" s="42"/>
      <c r="F183" s="43">
        <f>SUM(F179:F182)</f>
        <v>8000</v>
      </c>
      <c r="G183" s="43">
        <f>SUM(G179:G182)</f>
        <v>20000</v>
      </c>
      <c r="H183" s="71">
        <f t="shared" si="16"/>
        <v>28000</v>
      </c>
      <c r="I183" s="43">
        <f>SUM(I179:I182)</f>
        <v>18300</v>
      </c>
      <c r="J183" s="43">
        <f>SUM(J179:J182)</f>
        <v>-9700</v>
      </c>
      <c r="K183" s="78">
        <f>SUM(K179:K182)</f>
        <v>10300</v>
      </c>
    </row>
    <row r="184" spans="1:11" ht="15.75">
      <c r="A184" s="11">
        <v>36620</v>
      </c>
      <c r="B184" s="15" t="s">
        <v>53</v>
      </c>
      <c r="C184" s="12">
        <v>3141</v>
      </c>
      <c r="D184" s="12" t="s">
        <v>6</v>
      </c>
      <c r="E184" s="22" t="s">
        <v>55</v>
      </c>
      <c r="F184" s="81">
        <v>58300</v>
      </c>
      <c r="G184" s="82">
        <v>0</v>
      </c>
      <c r="H184" s="20">
        <f t="shared" si="16"/>
        <v>58300</v>
      </c>
      <c r="I184" s="80">
        <v>50100</v>
      </c>
      <c r="J184" s="72">
        <f aca="true" t="shared" si="21" ref="J184:J189">I184-H184</f>
        <v>-8200</v>
      </c>
      <c r="K184" s="88">
        <f aca="true" t="shared" si="22" ref="K184:K189">I184-F184</f>
        <v>-8200</v>
      </c>
    </row>
    <row r="185" spans="1:11" ht="15.75">
      <c r="A185" s="11"/>
      <c r="B185" s="15" t="s">
        <v>54</v>
      </c>
      <c r="C185" s="12">
        <v>3141</v>
      </c>
      <c r="D185" s="12" t="s">
        <v>6</v>
      </c>
      <c r="E185" s="22" t="s">
        <v>108</v>
      </c>
      <c r="F185" s="81">
        <v>20500</v>
      </c>
      <c r="G185" s="82">
        <v>0</v>
      </c>
      <c r="H185" s="20">
        <f t="shared" si="16"/>
        <v>20500</v>
      </c>
      <c r="I185" s="80">
        <v>20500</v>
      </c>
      <c r="J185" s="72">
        <f t="shared" si="21"/>
        <v>0</v>
      </c>
      <c r="K185" s="88">
        <f t="shared" si="22"/>
        <v>0</v>
      </c>
    </row>
    <row r="186" spans="1:11" ht="15.75">
      <c r="A186" s="11"/>
      <c r="B186" s="15"/>
      <c r="C186" s="12">
        <v>4261</v>
      </c>
      <c r="D186" s="12" t="s">
        <v>7</v>
      </c>
      <c r="E186" s="22" t="s">
        <v>70</v>
      </c>
      <c r="F186" s="82">
        <v>2000</v>
      </c>
      <c r="G186" s="82">
        <v>0</v>
      </c>
      <c r="H186" s="20">
        <f t="shared" si="16"/>
        <v>2000</v>
      </c>
      <c r="I186" s="80">
        <v>3600</v>
      </c>
      <c r="J186" s="72">
        <f t="shared" si="21"/>
        <v>1600</v>
      </c>
      <c r="K186" s="88">
        <f t="shared" si="22"/>
        <v>1600</v>
      </c>
    </row>
    <row r="187" spans="1:11" ht="15.75">
      <c r="A187" s="11" t="s">
        <v>46</v>
      </c>
      <c r="B187" s="15" t="s">
        <v>46</v>
      </c>
      <c r="C187" s="12">
        <v>4271</v>
      </c>
      <c r="D187" s="12" t="s">
        <v>7</v>
      </c>
      <c r="E187" s="22" t="s">
        <v>90</v>
      </c>
      <c r="F187" s="82">
        <v>50000</v>
      </c>
      <c r="G187" s="82">
        <v>0</v>
      </c>
      <c r="H187" s="20">
        <f t="shared" si="16"/>
        <v>50000</v>
      </c>
      <c r="I187" s="80">
        <v>43500</v>
      </c>
      <c r="J187" s="72">
        <f t="shared" si="21"/>
        <v>-6500</v>
      </c>
      <c r="K187" s="88">
        <f t="shared" si="22"/>
        <v>-6500</v>
      </c>
    </row>
    <row r="188" spans="1:11" ht="15.75">
      <c r="A188" s="11"/>
      <c r="B188" s="15"/>
      <c r="C188" s="12">
        <v>4312</v>
      </c>
      <c r="D188" s="12" t="s">
        <v>7</v>
      </c>
      <c r="E188" s="22" t="s">
        <v>109</v>
      </c>
      <c r="F188" s="82">
        <v>20500</v>
      </c>
      <c r="G188" s="82">
        <v>0</v>
      </c>
      <c r="H188" s="20">
        <f t="shared" si="16"/>
        <v>20500</v>
      </c>
      <c r="I188" s="80">
        <v>20500</v>
      </c>
      <c r="J188" s="72">
        <f t="shared" si="21"/>
        <v>0</v>
      </c>
      <c r="K188" s="88">
        <f t="shared" si="22"/>
        <v>0</v>
      </c>
    </row>
    <row r="189" spans="1:11" ht="15.75">
      <c r="A189" s="11"/>
      <c r="B189" s="15"/>
      <c r="C189" s="12">
        <v>4431</v>
      </c>
      <c r="D189" s="12" t="s">
        <v>7</v>
      </c>
      <c r="E189" s="22" t="s">
        <v>71</v>
      </c>
      <c r="F189" s="82">
        <v>8200</v>
      </c>
      <c r="G189" s="82">
        <v>0</v>
      </c>
      <c r="H189" s="20">
        <f t="shared" si="16"/>
        <v>8200</v>
      </c>
      <c r="I189" s="80">
        <v>12000</v>
      </c>
      <c r="J189" s="72">
        <f t="shared" si="21"/>
        <v>3800</v>
      </c>
      <c r="K189" s="88">
        <f t="shared" si="22"/>
        <v>3800</v>
      </c>
    </row>
    <row r="190" spans="1:11" ht="16.5" thickBot="1">
      <c r="A190" s="39"/>
      <c r="B190" s="40" t="s">
        <v>47</v>
      </c>
      <c r="C190" s="41"/>
      <c r="D190" s="41"/>
      <c r="E190" s="42"/>
      <c r="F190" s="43">
        <f>(F186+F187+F188+F189)-(F184+F185)</f>
        <v>1900</v>
      </c>
      <c r="G190" s="43">
        <f>SUM(G184:G189)</f>
        <v>0</v>
      </c>
      <c r="H190" s="71">
        <f t="shared" si="16"/>
        <v>1900</v>
      </c>
      <c r="I190" s="43">
        <f>(I186+I187+I188+I189)-(I184+I185)</f>
        <v>9000</v>
      </c>
      <c r="J190" s="43">
        <f>(J186+J187+J188+J189)-(J184+J185)</f>
        <v>7100</v>
      </c>
      <c r="K190" s="78">
        <f>(K186+K187+K188+K189)-(K184+K185)</f>
        <v>7100</v>
      </c>
    </row>
    <row r="191" spans="1:11" ht="15.75">
      <c r="A191" s="11">
        <v>36630</v>
      </c>
      <c r="B191" s="15" t="s">
        <v>60</v>
      </c>
      <c r="C191" s="12">
        <v>3141</v>
      </c>
      <c r="D191" s="12" t="s">
        <v>6</v>
      </c>
      <c r="E191" s="22" t="s">
        <v>55</v>
      </c>
      <c r="F191" s="81">
        <v>120000</v>
      </c>
      <c r="G191" s="82">
        <v>0</v>
      </c>
      <c r="H191" s="20">
        <f t="shared" si="16"/>
        <v>120000</v>
      </c>
      <c r="I191" s="80">
        <v>130000</v>
      </c>
      <c r="J191" s="72">
        <f>I191-H191</f>
        <v>10000</v>
      </c>
      <c r="K191" s="88">
        <f>I191-F191</f>
        <v>10000</v>
      </c>
    </row>
    <row r="192" spans="1:11" ht="15.75">
      <c r="A192" s="8"/>
      <c r="B192" s="14" t="s">
        <v>61</v>
      </c>
      <c r="C192" s="9">
        <v>4261</v>
      </c>
      <c r="D192" s="9" t="s">
        <v>7</v>
      </c>
      <c r="E192" s="22" t="s">
        <v>70</v>
      </c>
      <c r="F192" s="83">
        <v>5200</v>
      </c>
      <c r="G192" s="83">
        <v>0</v>
      </c>
      <c r="H192" s="20">
        <f t="shared" si="16"/>
        <v>5200</v>
      </c>
      <c r="I192" s="80">
        <v>5500</v>
      </c>
      <c r="J192" s="72">
        <f>I192-H192</f>
        <v>300</v>
      </c>
      <c r="K192" s="88">
        <f>I192-F192</f>
        <v>300</v>
      </c>
    </row>
    <row r="193" spans="1:11" ht="15.75">
      <c r="A193" s="8"/>
      <c r="B193" s="14"/>
      <c r="C193" s="9">
        <v>4431</v>
      </c>
      <c r="D193" s="9" t="s">
        <v>7</v>
      </c>
      <c r="E193" s="22" t="s">
        <v>89</v>
      </c>
      <c r="F193" s="83">
        <f>4100+150000</f>
        <v>154100</v>
      </c>
      <c r="G193" s="83">
        <v>0</v>
      </c>
      <c r="H193" s="20">
        <f t="shared" si="16"/>
        <v>154100</v>
      </c>
      <c r="I193" s="80">
        <v>195500</v>
      </c>
      <c r="J193" s="72">
        <f>I193-H193</f>
        <v>41400</v>
      </c>
      <c r="K193" s="88">
        <f>I193-F193</f>
        <v>41400</v>
      </c>
    </row>
    <row r="194" spans="1:11" ht="16.5" thickBot="1">
      <c r="A194" s="39"/>
      <c r="B194" s="40" t="s">
        <v>47</v>
      </c>
      <c r="C194" s="41"/>
      <c r="D194" s="41"/>
      <c r="E194" s="42"/>
      <c r="F194" s="43">
        <f>F193+F192-F191</f>
        <v>39300</v>
      </c>
      <c r="G194" s="43">
        <f>G193+G192-G191</f>
        <v>0</v>
      </c>
      <c r="H194" s="71">
        <f t="shared" si="16"/>
        <v>39300</v>
      </c>
      <c r="I194" s="43">
        <f>I193+I192-I191</f>
        <v>71000</v>
      </c>
      <c r="J194" s="43">
        <f>J193+J192-J191</f>
        <v>31700</v>
      </c>
      <c r="K194" s="78">
        <f>K193+K192-K191</f>
        <v>31700</v>
      </c>
    </row>
    <row r="195" spans="1:11" ht="15.75">
      <c r="A195" s="52">
        <v>36751</v>
      </c>
      <c r="B195" s="53" t="s">
        <v>72</v>
      </c>
      <c r="C195" s="54">
        <v>4261</v>
      </c>
      <c r="D195" s="54" t="s">
        <v>7</v>
      </c>
      <c r="E195" s="22" t="s">
        <v>70</v>
      </c>
      <c r="F195" s="86">
        <v>600</v>
      </c>
      <c r="G195" s="86">
        <v>0</v>
      </c>
      <c r="H195" s="20">
        <f t="shared" si="16"/>
        <v>600</v>
      </c>
      <c r="I195" s="80">
        <v>600</v>
      </c>
      <c r="J195" s="72">
        <f>I195-H195</f>
        <v>0</v>
      </c>
      <c r="K195" s="88">
        <f>I195-F195</f>
        <v>0</v>
      </c>
    </row>
    <row r="196" spans="1:11" ht="15.75">
      <c r="A196" s="8"/>
      <c r="B196" s="14" t="s">
        <v>73</v>
      </c>
      <c r="C196" s="9">
        <v>4331</v>
      </c>
      <c r="D196" s="9" t="s">
        <v>7</v>
      </c>
      <c r="E196" s="21" t="s">
        <v>8</v>
      </c>
      <c r="F196" s="83">
        <v>1500</v>
      </c>
      <c r="G196" s="83">
        <v>0</v>
      </c>
      <c r="H196" s="20">
        <f t="shared" si="16"/>
        <v>1500</v>
      </c>
      <c r="I196" s="80">
        <v>1500</v>
      </c>
      <c r="J196" s="72">
        <f>I196-H196</f>
        <v>0</v>
      </c>
      <c r="K196" s="88">
        <f>I196-F196</f>
        <v>0</v>
      </c>
    </row>
    <row r="197" spans="1:11" ht="15.75">
      <c r="A197" s="8"/>
      <c r="B197" s="14"/>
      <c r="C197" s="12">
        <v>4431</v>
      </c>
      <c r="D197" s="12" t="s">
        <v>7</v>
      </c>
      <c r="E197" s="22" t="s">
        <v>71</v>
      </c>
      <c r="F197" s="82">
        <v>2200</v>
      </c>
      <c r="G197" s="82">
        <v>0</v>
      </c>
      <c r="H197" s="20">
        <f t="shared" si="16"/>
        <v>2200</v>
      </c>
      <c r="I197" s="80">
        <v>2200</v>
      </c>
      <c r="J197" s="72">
        <f>I197-H197</f>
        <v>0</v>
      </c>
      <c r="K197" s="88">
        <f>I197-F197</f>
        <v>0</v>
      </c>
    </row>
    <row r="198" spans="1:11" ht="16.5" thickBot="1">
      <c r="A198" s="39"/>
      <c r="B198" s="40" t="s">
        <v>47</v>
      </c>
      <c r="C198" s="41"/>
      <c r="D198" s="41"/>
      <c r="E198" s="42"/>
      <c r="F198" s="43">
        <f>SUM(F195:F197)</f>
        <v>4300</v>
      </c>
      <c r="G198" s="43">
        <f>SUM(G195:G197)</f>
        <v>0</v>
      </c>
      <c r="H198" s="71">
        <f aca="true" t="shared" si="23" ref="H198:H211">F198+G198</f>
        <v>4300</v>
      </c>
      <c r="I198" s="43">
        <f>SUM(I195:I197)</f>
        <v>4300</v>
      </c>
      <c r="J198" s="43">
        <f>SUM(J195:J197)</f>
        <v>0</v>
      </c>
      <c r="K198" s="78">
        <f>SUM(K195:K197)</f>
        <v>0</v>
      </c>
    </row>
    <row r="199" spans="1:11" ht="15.75">
      <c r="A199" s="52">
        <v>36752</v>
      </c>
      <c r="B199" s="53" t="s">
        <v>74</v>
      </c>
      <c r="C199" s="54">
        <v>4261</v>
      </c>
      <c r="D199" s="54" t="s">
        <v>7</v>
      </c>
      <c r="E199" s="22" t="s">
        <v>70</v>
      </c>
      <c r="F199" s="86">
        <v>600</v>
      </c>
      <c r="G199" s="86">
        <v>0</v>
      </c>
      <c r="H199" s="20">
        <f t="shared" si="23"/>
        <v>600</v>
      </c>
      <c r="I199" s="80">
        <v>600</v>
      </c>
      <c r="J199" s="72">
        <f>I199-H199</f>
        <v>0</v>
      </c>
      <c r="K199" s="88">
        <f>I199-F199</f>
        <v>0</v>
      </c>
    </row>
    <row r="200" spans="1:11" ht="15.75">
      <c r="A200" s="8"/>
      <c r="B200" s="14" t="s">
        <v>75</v>
      </c>
      <c r="C200" s="9">
        <v>4331</v>
      </c>
      <c r="D200" s="9" t="s">
        <v>7</v>
      </c>
      <c r="E200" s="21" t="s">
        <v>8</v>
      </c>
      <c r="F200" s="83">
        <v>1000</v>
      </c>
      <c r="G200" s="83">
        <v>0</v>
      </c>
      <c r="H200" s="20">
        <f t="shared" si="23"/>
        <v>1000</v>
      </c>
      <c r="I200" s="80">
        <v>1000</v>
      </c>
      <c r="J200" s="72">
        <f>I200-H200</f>
        <v>0</v>
      </c>
      <c r="K200" s="88">
        <f>I200-F200</f>
        <v>0</v>
      </c>
    </row>
    <row r="201" spans="1:11" ht="15.75">
      <c r="A201" s="8"/>
      <c r="B201" s="14" t="s">
        <v>76</v>
      </c>
      <c r="C201" s="12">
        <v>4431</v>
      </c>
      <c r="D201" s="12" t="s">
        <v>7</v>
      </c>
      <c r="E201" s="22" t="s">
        <v>71</v>
      </c>
      <c r="F201" s="82">
        <v>200</v>
      </c>
      <c r="G201" s="82">
        <v>0</v>
      </c>
      <c r="H201" s="20">
        <f t="shared" si="23"/>
        <v>200</v>
      </c>
      <c r="I201" s="80">
        <v>200</v>
      </c>
      <c r="J201" s="72">
        <f>I201-H201</f>
        <v>0</v>
      </c>
      <c r="K201" s="88">
        <f>I201-F201</f>
        <v>0</v>
      </c>
    </row>
    <row r="202" spans="1:11" ht="16.5" thickBot="1">
      <c r="A202" s="39"/>
      <c r="B202" s="40" t="s">
        <v>47</v>
      </c>
      <c r="C202" s="41"/>
      <c r="D202" s="41"/>
      <c r="E202" s="42"/>
      <c r="F202" s="43">
        <f>SUM(F199:F201)</f>
        <v>1800</v>
      </c>
      <c r="G202" s="43">
        <f>SUM(G199:G201)</f>
        <v>0</v>
      </c>
      <c r="H202" s="71">
        <f t="shared" si="23"/>
        <v>1800</v>
      </c>
      <c r="I202" s="43">
        <f>SUM(I199:I201)</f>
        <v>1800</v>
      </c>
      <c r="J202" s="43">
        <f>SUM(J199:J201)</f>
        <v>0</v>
      </c>
      <c r="K202" s="78">
        <f>SUM(K199:K201)</f>
        <v>0</v>
      </c>
    </row>
    <row r="203" spans="1:11" ht="15.75">
      <c r="A203" s="45">
        <v>36753</v>
      </c>
      <c r="B203" s="46" t="s">
        <v>91</v>
      </c>
      <c r="C203" s="54">
        <v>4261</v>
      </c>
      <c r="D203" s="54" t="s">
        <v>7</v>
      </c>
      <c r="E203" s="22" t="s">
        <v>70</v>
      </c>
      <c r="F203" s="86">
        <v>600</v>
      </c>
      <c r="G203" s="86">
        <v>0</v>
      </c>
      <c r="H203" s="20">
        <f t="shared" si="23"/>
        <v>600</v>
      </c>
      <c r="I203" s="80">
        <v>600</v>
      </c>
      <c r="J203" s="72">
        <f>I203-H203</f>
        <v>0</v>
      </c>
      <c r="K203" s="88">
        <f>I203-F203</f>
        <v>0</v>
      </c>
    </row>
    <row r="204" spans="1:11" ht="15.75">
      <c r="A204" s="61"/>
      <c r="B204" s="62"/>
      <c r="C204" s="12">
        <v>4431</v>
      </c>
      <c r="D204" s="12" t="s">
        <v>7</v>
      </c>
      <c r="E204" s="22" t="s">
        <v>71</v>
      </c>
      <c r="F204" s="82">
        <v>200</v>
      </c>
      <c r="G204" s="82">
        <v>0</v>
      </c>
      <c r="H204" s="20">
        <f t="shared" si="23"/>
        <v>200</v>
      </c>
      <c r="I204" s="80">
        <v>200</v>
      </c>
      <c r="J204" s="72">
        <f>I204-H204</f>
        <v>0</v>
      </c>
      <c r="K204" s="88">
        <f>I204-F204</f>
        <v>0</v>
      </c>
    </row>
    <row r="205" spans="1:11" ht="16.5" thickBot="1">
      <c r="A205" s="39"/>
      <c r="B205" s="40" t="s">
        <v>47</v>
      </c>
      <c r="C205" s="41"/>
      <c r="D205" s="41"/>
      <c r="E205" s="42"/>
      <c r="F205" s="43">
        <f>SUM(F203:F204)</f>
        <v>800</v>
      </c>
      <c r="G205" s="43">
        <f>SUM(G203:G204)</f>
        <v>0</v>
      </c>
      <c r="H205" s="71">
        <f t="shared" si="23"/>
        <v>800</v>
      </c>
      <c r="I205" s="43">
        <f>SUM(I203:I204)</f>
        <v>800</v>
      </c>
      <c r="J205" s="43">
        <f>SUM(J203:J204)</f>
        <v>0</v>
      </c>
      <c r="K205" s="78">
        <f>SUM(K203:K204)</f>
        <v>0</v>
      </c>
    </row>
    <row r="206" spans="1:11" ht="15.75">
      <c r="A206" s="11">
        <v>36754</v>
      </c>
      <c r="B206" s="15" t="s">
        <v>77</v>
      </c>
      <c r="C206" s="54">
        <v>3214</v>
      </c>
      <c r="D206" s="54" t="s">
        <v>6</v>
      </c>
      <c r="E206" s="22" t="s">
        <v>113</v>
      </c>
      <c r="F206" s="87">
        <v>0</v>
      </c>
      <c r="G206" s="86">
        <v>1700</v>
      </c>
      <c r="H206" s="20">
        <f t="shared" si="23"/>
        <v>1700</v>
      </c>
      <c r="I206" s="80">
        <v>0</v>
      </c>
      <c r="J206" s="72">
        <f aca="true" t="shared" si="24" ref="J206:J211">I206-H206</f>
        <v>-1700</v>
      </c>
      <c r="K206" s="88">
        <f aca="true" t="shared" si="25" ref="K206:K211">I206-F206</f>
        <v>0</v>
      </c>
    </row>
    <row r="207" spans="1:11" ht="15.75">
      <c r="A207" s="11"/>
      <c r="B207" s="14" t="s">
        <v>78</v>
      </c>
      <c r="C207" s="12">
        <v>4261</v>
      </c>
      <c r="D207" s="12" t="s">
        <v>7</v>
      </c>
      <c r="E207" s="22" t="s">
        <v>70</v>
      </c>
      <c r="F207" s="82">
        <v>600</v>
      </c>
      <c r="G207" s="82">
        <v>400</v>
      </c>
      <c r="H207" s="20">
        <f>F207+G207</f>
        <v>1000</v>
      </c>
      <c r="I207" s="80">
        <v>1000</v>
      </c>
      <c r="J207" s="72">
        <f t="shared" si="24"/>
        <v>0</v>
      </c>
      <c r="K207" s="88">
        <f t="shared" si="25"/>
        <v>400</v>
      </c>
    </row>
    <row r="208" spans="1:11" ht="15.75">
      <c r="A208" s="11"/>
      <c r="B208" s="14" t="s">
        <v>103</v>
      </c>
      <c r="C208" s="9">
        <v>4331</v>
      </c>
      <c r="D208" s="9" t="s">
        <v>7</v>
      </c>
      <c r="E208" s="21" t="s">
        <v>8</v>
      </c>
      <c r="F208" s="83">
        <v>270000</v>
      </c>
      <c r="G208" s="83">
        <v>280000</v>
      </c>
      <c r="H208" s="20">
        <f>F208+G208</f>
        <v>550000</v>
      </c>
      <c r="I208" s="80">
        <v>550000</v>
      </c>
      <c r="J208" s="72">
        <f t="shared" si="24"/>
        <v>0</v>
      </c>
      <c r="K208" s="88">
        <f t="shared" si="25"/>
        <v>280000</v>
      </c>
    </row>
    <row r="209" spans="1:11" ht="15.75">
      <c r="A209" s="8"/>
      <c r="B209" s="14"/>
      <c r="C209" s="9">
        <v>4332</v>
      </c>
      <c r="D209" s="9" t="s">
        <v>7</v>
      </c>
      <c r="E209" s="21" t="s">
        <v>9</v>
      </c>
      <c r="F209" s="83">
        <v>0</v>
      </c>
      <c r="G209" s="83">
        <v>100</v>
      </c>
      <c r="H209" s="20">
        <f t="shared" si="23"/>
        <v>100</v>
      </c>
      <c r="I209" s="80">
        <v>0</v>
      </c>
      <c r="J209" s="72">
        <f t="shared" si="24"/>
        <v>-100</v>
      </c>
      <c r="K209" s="88">
        <f t="shared" si="25"/>
        <v>0</v>
      </c>
    </row>
    <row r="210" spans="1:11" ht="15.75">
      <c r="A210" s="8"/>
      <c r="B210" s="14"/>
      <c r="C210" s="12">
        <v>4431</v>
      </c>
      <c r="D210" s="12" t="s">
        <v>7</v>
      </c>
      <c r="E210" s="22" t="s">
        <v>71</v>
      </c>
      <c r="F210" s="82">
        <v>200</v>
      </c>
      <c r="G210" s="82">
        <v>0</v>
      </c>
      <c r="H210" s="20">
        <f>F210+G210</f>
        <v>200</v>
      </c>
      <c r="I210" s="80">
        <v>200</v>
      </c>
      <c r="J210" s="72">
        <f t="shared" si="24"/>
        <v>0</v>
      </c>
      <c r="K210" s="88">
        <f t="shared" si="25"/>
        <v>0</v>
      </c>
    </row>
    <row r="211" spans="1:11" ht="15.75">
      <c r="A211" s="8"/>
      <c r="B211" s="14"/>
      <c r="C211" s="12">
        <v>4452</v>
      </c>
      <c r="D211" s="12" t="s">
        <v>7</v>
      </c>
      <c r="E211" s="22" t="s">
        <v>16</v>
      </c>
      <c r="F211" s="82">
        <v>0</v>
      </c>
      <c r="G211" s="82">
        <v>1300</v>
      </c>
      <c r="H211" s="20">
        <f t="shared" si="23"/>
        <v>1300</v>
      </c>
      <c r="I211" s="80">
        <v>1000</v>
      </c>
      <c r="J211" s="72">
        <f t="shared" si="24"/>
        <v>-300</v>
      </c>
      <c r="K211" s="88">
        <f t="shared" si="25"/>
        <v>1000</v>
      </c>
    </row>
    <row r="212" spans="1:11" ht="16.5" thickBot="1">
      <c r="A212" s="39"/>
      <c r="B212" s="40" t="s">
        <v>47</v>
      </c>
      <c r="C212" s="41"/>
      <c r="D212" s="41"/>
      <c r="E212" s="42"/>
      <c r="F212" s="43">
        <f aca="true" t="shared" si="26" ref="F212:K212">F211+F210+F209+F208+F207-F206</f>
        <v>270800</v>
      </c>
      <c r="G212" s="43">
        <f t="shared" si="26"/>
        <v>280100</v>
      </c>
      <c r="H212" s="43">
        <f t="shared" si="26"/>
        <v>550900</v>
      </c>
      <c r="I212" s="43">
        <f t="shared" si="26"/>
        <v>552200</v>
      </c>
      <c r="J212" s="43">
        <f t="shared" si="26"/>
        <v>1300</v>
      </c>
      <c r="K212" s="78">
        <f t="shared" si="26"/>
        <v>281400</v>
      </c>
    </row>
    <row r="213" spans="1:11" s="38" customFormat="1" ht="18.75" thickBot="1">
      <c r="A213" s="35"/>
      <c r="B213" s="36" t="s">
        <v>48</v>
      </c>
      <c r="C213" s="35"/>
      <c r="D213" s="35"/>
      <c r="E213" s="37"/>
      <c r="F213" s="34">
        <f aca="true" t="shared" si="27" ref="F213:K213">F6+F15+F18+F27+F30+F32+F34+F40+F42+F44+F49+F55+F57+F61+F65+F70+F76+F84+F95+F98+F110+F123+F134+F137+F140+F144+F155+F164+F166+F172+F174+F178+F183+F190+F194+F198+F202+F205+F212</f>
        <v>9089700</v>
      </c>
      <c r="G213" s="34">
        <f t="shared" si="27"/>
        <v>2835500</v>
      </c>
      <c r="H213" s="34">
        <f t="shared" si="27"/>
        <v>11925200</v>
      </c>
      <c r="I213" s="34">
        <f t="shared" si="27"/>
        <v>13196800</v>
      </c>
      <c r="J213" s="34">
        <f t="shared" si="27"/>
        <v>1271600</v>
      </c>
      <c r="K213" s="34">
        <f t="shared" si="27"/>
        <v>4107100</v>
      </c>
    </row>
    <row r="214" spans="2:3" ht="15.75">
      <c r="B214" s="1"/>
      <c r="C214" s="4" t="s">
        <v>46</v>
      </c>
    </row>
    <row r="215" spans="2:4" ht="15.75">
      <c r="B215" s="1"/>
      <c r="D215" s="4" t="s">
        <v>18</v>
      </c>
    </row>
    <row r="216" spans="2:5" ht="15.75">
      <c r="B216" s="1"/>
      <c r="E216" s="6" t="s">
        <v>46</v>
      </c>
    </row>
    <row r="217" ht="15.75">
      <c r="B217" s="1"/>
    </row>
    <row r="218" ht="15.75">
      <c r="B218" s="1" t="s">
        <v>46</v>
      </c>
    </row>
    <row r="219" ht="15.75">
      <c r="B219" s="1"/>
    </row>
    <row r="220" ht="15.75">
      <c r="B220" s="1"/>
    </row>
    <row r="221" ht="15.75">
      <c r="B221" s="1"/>
    </row>
    <row r="222" ht="15.75">
      <c r="B222" s="1"/>
    </row>
    <row r="223" ht="15.75">
      <c r="B223" s="1"/>
    </row>
    <row r="224" ht="15.75">
      <c r="B224" s="1"/>
    </row>
    <row r="225" ht="15.75">
      <c r="B225" s="1"/>
    </row>
    <row r="226" ht="15.75">
      <c r="B226" s="1"/>
    </row>
    <row r="227" ht="15.75">
      <c r="B227" s="1"/>
    </row>
    <row r="228" ht="15.75">
      <c r="B228" s="1"/>
    </row>
    <row r="229" ht="15.75">
      <c r="B229" s="1"/>
    </row>
    <row r="230" ht="15.75">
      <c r="B230" s="1"/>
    </row>
    <row r="231" ht="15.75">
      <c r="B231" s="1"/>
    </row>
    <row r="232" ht="15.75">
      <c r="B232" s="1"/>
    </row>
    <row r="233" ht="15.75">
      <c r="B233" s="1"/>
    </row>
    <row r="234" ht="15.75">
      <c r="B234" s="1"/>
    </row>
    <row r="235" ht="15.75">
      <c r="B235" s="1"/>
    </row>
    <row r="236" ht="15.75">
      <c r="B236" s="1"/>
    </row>
    <row r="237" ht="15.75">
      <c r="B237" s="1"/>
    </row>
    <row r="238" ht="15.75">
      <c r="B238" s="1"/>
    </row>
    <row r="239" ht="15.75">
      <c r="B239" s="1"/>
    </row>
    <row r="240" ht="15.75">
      <c r="B240" s="1"/>
    </row>
    <row r="241" ht="15.75">
      <c r="B241" s="1"/>
    </row>
    <row r="242" ht="15.75">
      <c r="B242" s="1"/>
    </row>
    <row r="243" ht="15.75">
      <c r="B243" s="1"/>
    </row>
    <row r="244" ht="15.75">
      <c r="B244" s="1"/>
    </row>
    <row r="245" ht="15.75">
      <c r="B245" s="1"/>
    </row>
    <row r="246" ht="15.75">
      <c r="B246" s="1"/>
    </row>
    <row r="247" ht="15.75">
      <c r="B247" s="1"/>
    </row>
    <row r="248" ht="15.75">
      <c r="B248" s="1"/>
    </row>
    <row r="249" ht="15.75">
      <c r="B249" s="1"/>
    </row>
    <row r="250" ht="15.75">
      <c r="B250" s="1"/>
    </row>
    <row r="251" ht="15.75">
      <c r="B251" s="1"/>
    </row>
    <row r="252" ht="15.75">
      <c r="B252" s="1"/>
    </row>
    <row r="253" ht="15.75">
      <c r="B253" s="1"/>
    </row>
    <row r="254" ht="15.75">
      <c r="B254" s="1"/>
    </row>
    <row r="255" ht="15.75">
      <c r="B255" s="1"/>
    </row>
    <row r="256" ht="15.75">
      <c r="B256" s="1"/>
    </row>
    <row r="257" ht="15.75">
      <c r="B257" s="1"/>
    </row>
    <row r="258" ht="15.75">
      <c r="B258" s="1"/>
    </row>
    <row r="259" ht="15.75">
      <c r="B259" s="1"/>
    </row>
    <row r="260" ht="15.75">
      <c r="B260" s="1"/>
    </row>
    <row r="261" ht="15.75">
      <c r="B261" s="1"/>
    </row>
    <row r="262" ht="15.75">
      <c r="B262" s="1"/>
    </row>
    <row r="263" ht="15.75">
      <c r="B263" s="1"/>
    </row>
    <row r="264" ht="15.75">
      <c r="B264" s="1"/>
    </row>
    <row r="265" ht="15.75">
      <c r="B265" s="1"/>
    </row>
    <row r="266" ht="15.75">
      <c r="B266" s="1"/>
    </row>
    <row r="267" ht="15.75">
      <c r="B267" s="1"/>
    </row>
    <row r="268" ht="15.75">
      <c r="B268" s="1"/>
    </row>
    <row r="269" ht="15.75">
      <c r="B269" s="1"/>
    </row>
    <row r="270" ht="15.75">
      <c r="B270" s="1"/>
    </row>
    <row r="271" ht="15.75">
      <c r="B271" s="1"/>
    </row>
    <row r="272" ht="15.75">
      <c r="B272" s="1"/>
    </row>
    <row r="273" ht="15.75">
      <c r="B273" s="1"/>
    </row>
    <row r="274" ht="15.75">
      <c r="B274" s="1"/>
    </row>
    <row r="275" ht="15.75">
      <c r="B275" s="1"/>
    </row>
    <row r="276" ht="15.75">
      <c r="B276" s="1"/>
    </row>
    <row r="277" ht="15.75">
      <c r="B277" s="1"/>
    </row>
    <row r="278" ht="15.75">
      <c r="B278" s="1"/>
    </row>
    <row r="279" ht="15.75">
      <c r="B279" s="1"/>
    </row>
    <row r="280" ht="15.75">
      <c r="B280" s="1"/>
    </row>
    <row r="281" ht="15.75">
      <c r="B281" s="1"/>
    </row>
    <row r="282" ht="15.75">
      <c r="B282" s="1"/>
    </row>
    <row r="283" ht="15.75">
      <c r="B283" s="1"/>
    </row>
    <row r="284" ht="15.75">
      <c r="B284" s="1"/>
    </row>
    <row r="285" ht="15.75">
      <c r="B285" s="1"/>
    </row>
    <row r="286" ht="15.75">
      <c r="B286" s="1"/>
    </row>
    <row r="287" ht="15.75">
      <c r="B287" s="1"/>
    </row>
    <row r="288" ht="15.75">
      <c r="B288" s="1"/>
    </row>
    <row r="289" ht="15.75">
      <c r="B289" s="1"/>
    </row>
    <row r="290" ht="15.75">
      <c r="B290" s="1"/>
    </row>
    <row r="291" ht="15.75">
      <c r="B291" s="1"/>
    </row>
    <row r="292" ht="15.75">
      <c r="B292" s="1"/>
    </row>
    <row r="293" ht="15.75">
      <c r="B293" s="1"/>
    </row>
    <row r="294" ht="15.75">
      <c r="B294" s="1"/>
    </row>
    <row r="295" ht="15.75">
      <c r="B295" s="1"/>
    </row>
    <row r="296" ht="15.75">
      <c r="B296" s="1"/>
    </row>
    <row r="297" ht="15.75">
      <c r="B297" s="1"/>
    </row>
    <row r="298" ht="15.75">
      <c r="B298" s="1"/>
    </row>
    <row r="299" ht="15.75">
      <c r="B299" s="1"/>
    </row>
    <row r="300" ht="15.75">
      <c r="B300" s="1"/>
    </row>
    <row r="301" ht="15.75">
      <c r="B301" s="1"/>
    </row>
    <row r="302" ht="15.75">
      <c r="B302" s="1"/>
    </row>
    <row r="303" ht="15.75">
      <c r="B303" s="1"/>
    </row>
    <row r="304" ht="15.75">
      <c r="B304" s="1"/>
    </row>
    <row r="305" ht="15.75">
      <c r="B305" s="1"/>
    </row>
    <row r="306" ht="15.75">
      <c r="B306" s="1"/>
    </row>
    <row r="307" ht="15.75">
      <c r="B307" s="1"/>
    </row>
    <row r="308" ht="15.75">
      <c r="B308" s="1"/>
    </row>
    <row r="309" ht="15.75">
      <c r="B309" s="1"/>
    </row>
    <row r="310" ht="15.75">
      <c r="B310" s="1"/>
    </row>
    <row r="311" ht="15.75">
      <c r="B311" s="1"/>
    </row>
    <row r="312" ht="15.75">
      <c r="B312" s="1"/>
    </row>
    <row r="313" ht="15.75">
      <c r="B313" s="1"/>
    </row>
    <row r="314" ht="15.75">
      <c r="B314" s="1"/>
    </row>
    <row r="315" ht="15.75">
      <c r="B315" s="1"/>
    </row>
    <row r="316" ht="15.75">
      <c r="B316" s="1"/>
    </row>
    <row r="317" ht="15.75">
      <c r="B317" s="1"/>
    </row>
    <row r="318" ht="15.75">
      <c r="B318" s="1"/>
    </row>
    <row r="319" ht="15.75">
      <c r="B319" s="1"/>
    </row>
    <row r="320" ht="15.75">
      <c r="B320" s="1"/>
    </row>
    <row r="321" ht="15.75">
      <c r="B321" s="1"/>
    </row>
    <row r="322" ht="15.75">
      <c r="B322" s="1"/>
    </row>
    <row r="323" ht="15.75">
      <c r="B323" s="1"/>
    </row>
    <row r="324" ht="15.75">
      <c r="B324" s="1"/>
    </row>
    <row r="325" ht="15.75">
      <c r="B325" s="1"/>
    </row>
    <row r="326" ht="15.75">
      <c r="B326" s="1"/>
    </row>
    <row r="327" ht="15.75">
      <c r="B327" s="1"/>
    </row>
    <row r="328" ht="15.75">
      <c r="B328" s="1"/>
    </row>
    <row r="329" ht="15.75">
      <c r="B329" s="1"/>
    </row>
    <row r="330" ht="15.75">
      <c r="B330" s="1"/>
    </row>
    <row r="331" ht="15.75">
      <c r="B331" s="1"/>
    </row>
    <row r="332" ht="15.75">
      <c r="B332" s="1"/>
    </row>
    <row r="333" ht="15.75">
      <c r="B333" s="1"/>
    </row>
    <row r="334" ht="15.75">
      <c r="B334" s="1"/>
    </row>
    <row r="335" ht="15.75">
      <c r="B335" s="1"/>
    </row>
    <row r="336" ht="15.75">
      <c r="B336" s="1"/>
    </row>
    <row r="337" ht="15.75">
      <c r="B337" s="1"/>
    </row>
    <row r="338" ht="15.75">
      <c r="B338" s="1"/>
    </row>
    <row r="339" ht="15.75">
      <c r="B339" s="1"/>
    </row>
    <row r="340" ht="15.75">
      <c r="B340" s="1"/>
    </row>
    <row r="341" ht="15.75">
      <c r="B341" s="1"/>
    </row>
    <row r="342" ht="15.75">
      <c r="B342" s="1"/>
    </row>
    <row r="343" ht="15.75">
      <c r="B343" s="1"/>
    </row>
    <row r="344" ht="15.75">
      <c r="B344" s="1"/>
    </row>
    <row r="345" ht="15.75">
      <c r="B345" s="1"/>
    </row>
    <row r="346" ht="15.75">
      <c r="B346" s="1"/>
    </row>
    <row r="347" ht="15.75">
      <c r="B347" s="1"/>
    </row>
    <row r="348" ht="15.75">
      <c r="B348" s="1"/>
    </row>
    <row r="349" ht="15.75">
      <c r="B349" s="1"/>
    </row>
    <row r="350" ht="15.75">
      <c r="B350" s="1"/>
    </row>
    <row r="351" ht="15.75">
      <c r="B351" s="1"/>
    </row>
    <row r="352" ht="15.75">
      <c r="B352" s="1"/>
    </row>
    <row r="353" ht="15.75">
      <c r="B353" s="1"/>
    </row>
    <row r="354" ht="15.75">
      <c r="B354" s="1"/>
    </row>
    <row r="355" ht="15.75">
      <c r="B355" s="1"/>
    </row>
    <row r="356" ht="15.75">
      <c r="B356" s="1"/>
    </row>
    <row r="357" ht="15.75">
      <c r="B357" s="1"/>
    </row>
    <row r="358" ht="15.75">
      <c r="B358" s="1"/>
    </row>
    <row r="359" ht="15.75">
      <c r="B359" s="1"/>
    </row>
    <row r="360" ht="15.75">
      <c r="B360" s="1"/>
    </row>
    <row r="361" ht="15.75">
      <c r="B361" s="1"/>
    </row>
    <row r="362" ht="15.75">
      <c r="B362" s="1"/>
    </row>
    <row r="363" ht="15.75">
      <c r="B363" s="1"/>
    </row>
    <row r="364" ht="15.75">
      <c r="B364" s="1"/>
    </row>
    <row r="365" ht="15.75">
      <c r="B365" s="1"/>
    </row>
    <row r="366" ht="15.75">
      <c r="B366" s="1"/>
    </row>
    <row r="367" ht="15.75">
      <c r="B367" s="1"/>
    </row>
    <row r="368" ht="15.75">
      <c r="B368" s="1"/>
    </row>
    <row r="369" ht="15.75">
      <c r="B369" s="1"/>
    </row>
    <row r="370" ht="15.75">
      <c r="B370" s="1"/>
    </row>
    <row r="371" ht="15.75">
      <c r="B371" s="1"/>
    </row>
    <row r="372" ht="15.75">
      <c r="B372" s="1"/>
    </row>
    <row r="373" ht="15.75">
      <c r="B373" s="1"/>
    </row>
    <row r="374" ht="15.75">
      <c r="B374" s="1"/>
    </row>
    <row r="375" ht="15.75">
      <c r="B375" s="1"/>
    </row>
    <row r="376" ht="15.75">
      <c r="B376" s="1"/>
    </row>
    <row r="377" ht="15.75">
      <c r="B377" s="1"/>
    </row>
    <row r="378" ht="15.75">
      <c r="B378" s="1"/>
    </row>
    <row r="379" ht="15.75">
      <c r="B379" s="1"/>
    </row>
    <row r="380" ht="15.75">
      <c r="B380" s="1"/>
    </row>
    <row r="381" ht="15.75">
      <c r="B381" s="1"/>
    </row>
    <row r="382" ht="15.75">
      <c r="B382" s="1"/>
    </row>
    <row r="383" ht="15.75">
      <c r="B383" s="1"/>
    </row>
    <row r="384" ht="15.75">
      <c r="B384" s="1"/>
    </row>
    <row r="385" ht="15.75">
      <c r="B385" s="1"/>
    </row>
    <row r="386" ht="15.75">
      <c r="B386" s="1"/>
    </row>
    <row r="387" ht="15.75">
      <c r="B387" s="1"/>
    </row>
    <row r="388" ht="15.75">
      <c r="B388" s="1"/>
    </row>
    <row r="389" ht="15.75">
      <c r="B389" s="1"/>
    </row>
    <row r="390" ht="15.75">
      <c r="B390" s="1"/>
    </row>
    <row r="391" ht="15.75">
      <c r="B391" s="1"/>
    </row>
    <row r="392" ht="15.75">
      <c r="B392" s="1"/>
    </row>
    <row r="393" ht="15.75">
      <c r="B393" s="1"/>
    </row>
    <row r="394" ht="15.75">
      <c r="B394" s="1"/>
    </row>
    <row r="395" ht="15.75">
      <c r="B395" s="1"/>
    </row>
    <row r="396" ht="15.75">
      <c r="B396" s="1"/>
    </row>
    <row r="397" ht="15.75">
      <c r="B397" s="1"/>
    </row>
    <row r="398" ht="15.75">
      <c r="B398" s="1"/>
    </row>
    <row r="399" ht="15.75">
      <c r="B399" s="1"/>
    </row>
    <row r="400" ht="15.75">
      <c r="B400" s="1"/>
    </row>
    <row r="401" ht="15.75">
      <c r="B401" s="1"/>
    </row>
    <row r="402" ht="15.75">
      <c r="B402" s="1"/>
    </row>
    <row r="403" ht="15.75">
      <c r="B403" s="1"/>
    </row>
    <row r="404" ht="15.75">
      <c r="B404" s="1"/>
    </row>
    <row r="405" ht="15.75">
      <c r="B405" s="1"/>
    </row>
    <row r="406" ht="15.75">
      <c r="B406" s="1"/>
    </row>
    <row r="407" ht="15.75">
      <c r="B407" s="1"/>
    </row>
    <row r="408" ht="15.75">
      <c r="B408" s="1"/>
    </row>
    <row r="409" ht="15.75">
      <c r="B409" s="1"/>
    </row>
    <row r="410" ht="15.75">
      <c r="B410" s="1"/>
    </row>
    <row r="411" ht="15.75">
      <c r="B411" s="1"/>
    </row>
    <row r="412" ht="15.75">
      <c r="B412" s="1"/>
    </row>
    <row r="413" ht="15.75">
      <c r="B413" s="1"/>
    </row>
    <row r="414" ht="15.75">
      <c r="B414" s="1"/>
    </row>
    <row r="415" ht="15.75">
      <c r="B415" s="1"/>
    </row>
    <row r="416" ht="15.75">
      <c r="B416" s="1"/>
    </row>
    <row r="417" ht="15.75">
      <c r="B417" s="1"/>
    </row>
    <row r="418" ht="15.75">
      <c r="B418" s="1"/>
    </row>
    <row r="419" ht="15.75">
      <c r="B419" s="1"/>
    </row>
    <row r="420" ht="15.75">
      <c r="B420" s="1"/>
    </row>
    <row r="421" ht="15.75">
      <c r="B421" s="1"/>
    </row>
    <row r="422" ht="15.75">
      <c r="B422" s="1"/>
    </row>
    <row r="423" ht="15.75">
      <c r="B423" s="1"/>
    </row>
    <row r="424" ht="15.75">
      <c r="B424" s="1"/>
    </row>
    <row r="425" ht="15.75">
      <c r="B425" s="1"/>
    </row>
    <row r="426" ht="15.75">
      <c r="B426" s="1"/>
    </row>
    <row r="427" ht="15.75">
      <c r="B427" s="1"/>
    </row>
    <row r="428" ht="15.75">
      <c r="B428" s="1"/>
    </row>
    <row r="429" ht="15.75">
      <c r="B429" s="1"/>
    </row>
    <row r="430" ht="15.75">
      <c r="B430" s="1"/>
    </row>
    <row r="431" ht="15.75">
      <c r="B431" s="1"/>
    </row>
    <row r="432" ht="15.75">
      <c r="B432" s="1"/>
    </row>
    <row r="433" ht="15.75">
      <c r="B433" s="1"/>
    </row>
    <row r="434" ht="15.75">
      <c r="B434" s="1"/>
    </row>
    <row r="435" ht="15.75">
      <c r="B435" s="1"/>
    </row>
    <row r="436" ht="15.75">
      <c r="B436" s="1"/>
    </row>
    <row r="437" ht="15.75">
      <c r="B437" s="1"/>
    </row>
    <row r="438" ht="15.75">
      <c r="B438" s="1"/>
    </row>
    <row r="439" ht="15.75">
      <c r="B439" s="1"/>
    </row>
    <row r="440" ht="15.75">
      <c r="B440" s="1"/>
    </row>
    <row r="441" ht="15.75">
      <c r="B441" s="1"/>
    </row>
    <row r="442" ht="15.75">
      <c r="B442" s="1"/>
    </row>
    <row r="443" ht="15.75">
      <c r="B443" s="1"/>
    </row>
    <row r="444" ht="15.75">
      <c r="B444" s="1"/>
    </row>
    <row r="445" ht="15.75">
      <c r="B445" s="1"/>
    </row>
    <row r="446" ht="15.75">
      <c r="B446" s="1"/>
    </row>
    <row r="447" ht="15.75">
      <c r="B447" s="1"/>
    </row>
    <row r="448" ht="15.75">
      <c r="B448" s="1"/>
    </row>
    <row r="449" ht="15.75">
      <c r="B449" s="1"/>
    </row>
    <row r="450" ht="15.75">
      <c r="B450" s="1"/>
    </row>
    <row r="451" ht="15.75">
      <c r="B451" s="1"/>
    </row>
    <row r="452" ht="15.75">
      <c r="B452" s="1"/>
    </row>
    <row r="453" ht="15.75">
      <c r="B453" s="1"/>
    </row>
    <row r="454" ht="15.75">
      <c r="B454" s="1"/>
    </row>
    <row r="455" ht="15.75">
      <c r="B455" s="1"/>
    </row>
    <row r="456" ht="15.75">
      <c r="B456" s="1"/>
    </row>
    <row r="457" ht="15.75">
      <c r="B457" s="1"/>
    </row>
    <row r="458" ht="15.75">
      <c r="B458" s="1"/>
    </row>
    <row r="459" ht="15.75">
      <c r="B459" s="1"/>
    </row>
    <row r="460" ht="15.75">
      <c r="B460" s="1"/>
    </row>
    <row r="461" ht="15.75">
      <c r="B461" s="1"/>
    </row>
    <row r="462" ht="15.75">
      <c r="B462" s="1"/>
    </row>
    <row r="463" ht="15.75">
      <c r="B463" s="1"/>
    </row>
    <row r="464" ht="15.75">
      <c r="B464" s="1"/>
    </row>
    <row r="465" ht="15.75">
      <c r="B465" s="1"/>
    </row>
    <row r="466" ht="15.75">
      <c r="B466" s="1"/>
    </row>
    <row r="467" ht="15.75">
      <c r="B467" s="1"/>
    </row>
    <row r="468" ht="15.75">
      <c r="B468" s="1"/>
    </row>
    <row r="469" ht="15.75">
      <c r="B469" s="1"/>
    </row>
    <row r="470" ht="15.75">
      <c r="B470" s="1"/>
    </row>
    <row r="471" ht="15.75">
      <c r="B471" s="1"/>
    </row>
    <row r="472" ht="15.75">
      <c r="B472" s="1"/>
    </row>
    <row r="473" ht="15.75">
      <c r="B473" s="1"/>
    </row>
    <row r="474" ht="15.75">
      <c r="B474" s="1"/>
    </row>
    <row r="475" ht="15.75">
      <c r="B475" s="1"/>
    </row>
    <row r="476" ht="15.75">
      <c r="B476" s="1"/>
    </row>
    <row r="477" ht="15.75">
      <c r="B477" s="1"/>
    </row>
    <row r="478" ht="15.75">
      <c r="B478" s="1"/>
    </row>
    <row r="479" ht="15.75">
      <c r="B479" s="1"/>
    </row>
    <row r="480" ht="15.75">
      <c r="B480" s="1"/>
    </row>
    <row r="481" ht="15.75">
      <c r="B481" s="1"/>
    </row>
    <row r="482" ht="15.75">
      <c r="B482" s="1"/>
    </row>
    <row r="483" ht="15.75">
      <c r="B483" s="1"/>
    </row>
    <row r="484" ht="15.75">
      <c r="B484" s="1"/>
    </row>
    <row r="485" ht="15.75">
      <c r="B485" s="1"/>
    </row>
    <row r="486" ht="15.75">
      <c r="B486" s="1"/>
    </row>
    <row r="487" ht="15.75">
      <c r="B487" s="1"/>
    </row>
    <row r="488" ht="15.75">
      <c r="B488" s="1"/>
    </row>
    <row r="489" ht="15.75">
      <c r="B489" s="1"/>
    </row>
    <row r="490" ht="15.75">
      <c r="B490" s="1"/>
    </row>
    <row r="491" ht="15.75">
      <c r="B491" s="1"/>
    </row>
    <row r="492" ht="15.75">
      <c r="B492" s="1"/>
    </row>
    <row r="493" ht="15.75">
      <c r="B493" s="1"/>
    </row>
    <row r="494" ht="15.75">
      <c r="B494" s="1"/>
    </row>
    <row r="495" ht="15.75">
      <c r="B495" s="1"/>
    </row>
    <row r="496" ht="15.75">
      <c r="B496" s="1"/>
    </row>
    <row r="497" ht="15.75">
      <c r="B497" s="1"/>
    </row>
    <row r="498" ht="15.75">
      <c r="B498" s="1"/>
    </row>
    <row r="499" ht="15.75">
      <c r="B499" s="1"/>
    </row>
    <row r="500" ht="15.75">
      <c r="B500" s="1"/>
    </row>
    <row r="501" ht="15.75">
      <c r="B501" s="1"/>
    </row>
    <row r="502" ht="15.75">
      <c r="B502" s="1"/>
    </row>
    <row r="503" ht="15.75">
      <c r="B503" s="1"/>
    </row>
    <row r="504" ht="15.75">
      <c r="B504" s="1"/>
    </row>
    <row r="505" ht="15.75">
      <c r="B505" s="1"/>
    </row>
    <row r="506" ht="15.75">
      <c r="B506" s="1"/>
    </row>
    <row r="507" ht="15.75">
      <c r="B507" s="1"/>
    </row>
    <row r="508" ht="15.75">
      <c r="B508" s="1"/>
    </row>
    <row r="509" ht="15.75">
      <c r="B509" s="1"/>
    </row>
    <row r="510" ht="15.75">
      <c r="B510" s="1"/>
    </row>
    <row r="511" ht="15.75">
      <c r="B511" s="1"/>
    </row>
    <row r="512" ht="15.75">
      <c r="B512" s="1"/>
    </row>
    <row r="513" ht="15.75">
      <c r="B513" s="1"/>
    </row>
    <row r="514" ht="15.75">
      <c r="B514" s="1"/>
    </row>
    <row r="515" ht="15.75">
      <c r="B515" s="1"/>
    </row>
    <row r="516" ht="15.75">
      <c r="B516" s="1"/>
    </row>
    <row r="517" ht="15.75">
      <c r="B517" s="1"/>
    </row>
    <row r="518" ht="15.75">
      <c r="B518" s="1"/>
    </row>
    <row r="519" ht="15.75">
      <c r="B519" s="1"/>
    </row>
    <row r="520" ht="15.75">
      <c r="B520" s="1"/>
    </row>
    <row r="521" ht="15.75">
      <c r="B521" s="1"/>
    </row>
    <row r="522" ht="15.75">
      <c r="B522" s="1"/>
    </row>
    <row r="523" ht="15.75">
      <c r="B523" s="1"/>
    </row>
    <row r="524" ht="15.75">
      <c r="B524" s="1"/>
    </row>
    <row r="525" ht="15.75">
      <c r="B525" s="1"/>
    </row>
    <row r="526" ht="15.75">
      <c r="B526" s="1"/>
    </row>
    <row r="527" ht="15.75">
      <c r="B527" s="1"/>
    </row>
    <row r="528" ht="15.75">
      <c r="B528" s="1"/>
    </row>
    <row r="529" ht="15.75">
      <c r="B529" s="1"/>
    </row>
    <row r="530" ht="15.75">
      <c r="B530" s="1"/>
    </row>
    <row r="531" ht="15.75">
      <c r="B531" s="1"/>
    </row>
    <row r="532" ht="15.75">
      <c r="B532" s="1"/>
    </row>
    <row r="533" ht="15.75">
      <c r="B533" s="1"/>
    </row>
    <row r="534" ht="15.75">
      <c r="B534" s="1"/>
    </row>
    <row r="535" ht="15.75">
      <c r="B535" s="1"/>
    </row>
    <row r="536" ht="15.75">
      <c r="B536" s="1"/>
    </row>
    <row r="537" ht="15.75">
      <c r="B537" s="1"/>
    </row>
    <row r="538" ht="15.75">
      <c r="B538" s="1"/>
    </row>
    <row r="539" ht="15.75">
      <c r="B539" s="1"/>
    </row>
    <row r="540" ht="15.75">
      <c r="B540" s="1"/>
    </row>
    <row r="541" ht="15.75">
      <c r="B541" s="1"/>
    </row>
    <row r="542" ht="15.75">
      <c r="B542" s="1"/>
    </row>
    <row r="543" ht="15.75">
      <c r="B543" s="1"/>
    </row>
    <row r="544" ht="15.75">
      <c r="B544" s="1"/>
    </row>
    <row r="545" ht="15.75">
      <c r="B545" s="1"/>
    </row>
    <row r="546" ht="15.75">
      <c r="B546" s="1"/>
    </row>
    <row r="547" ht="15.75">
      <c r="B547" s="1"/>
    </row>
    <row r="548" ht="15.75">
      <c r="B548" s="1"/>
    </row>
    <row r="549" ht="15.75">
      <c r="B549" s="1"/>
    </row>
    <row r="550" ht="15.75">
      <c r="B550" s="1"/>
    </row>
    <row r="551" ht="15.75">
      <c r="B551" s="1"/>
    </row>
    <row r="552" ht="15.75">
      <c r="B552" s="1"/>
    </row>
    <row r="553" ht="15.75">
      <c r="B553" s="1"/>
    </row>
    <row r="554" ht="15.75">
      <c r="B554" s="1"/>
    </row>
    <row r="555" ht="15.75">
      <c r="B555" s="1"/>
    </row>
    <row r="556" ht="15.75">
      <c r="B556" s="1"/>
    </row>
    <row r="557" ht="15.75">
      <c r="B557" s="1"/>
    </row>
    <row r="558" ht="15.75">
      <c r="B558" s="1"/>
    </row>
    <row r="559" ht="15.75">
      <c r="B559" s="1"/>
    </row>
    <row r="560" ht="15.75">
      <c r="B560" s="1"/>
    </row>
    <row r="561" ht="15.75">
      <c r="B561" s="1"/>
    </row>
    <row r="562" ht="15.75">
      <c r="B562" s="1"/>
    </row>
    <row r="563" ht="15.75">
      <c r="B563" s="1"/>
    </row>
    <row r="564" ht="15.75">
      <c r="B564" s="1"/>
    </row>
    <row r="565" ht="15.75">
      <c r="B565" s="1"/>
    </row>
    <row r="566" ht="15.75">
      <c r="B566" s="1"/>
    </row>
    <row r="567" ht="15.75">
      <c r="B567" s="1"/>
    </row>
    <row r="568" ht="15.75">
      <c r="B568" s="1"/>
    </row>
    <row r="569" ht="15.75">
      <c r="B569" s="1"/>
    </row>
    <row r="570" ht="15.75">
      <c r="B570" s="1"/>
    </row>
    <row r="571" ht="15.75">
      <c r="B571" s="1"/>
    </row>
    <row r="572" ht="15.75">
      <c r="B572" s="1"/>
    </row>
    <row r="573" ht="15.75">
      <c r="B573" s="1"/>
    </row>
    <row r="574" ht="15.75">
      <c r="B574" s="1"/>
    </row>
    <row r="575" ht="15.75">
      <c r="B575" s="1"/>
    </row>
    <row r="576" ht="15.75">
      <c r="B576" s="1"/>
    </row>
    <row r="577" ht="15.75">
      <c r="B577" s="1"/>
    </row>
    <row r="578" ht="15.75">
      <c r="B578" s="1"/>
    </row>
    <row r="579" ht="15.75">
      <c r="B579" s="1"/>
    </row>
    <row r="580" ht="15.75">
      <c r="B580" s="1"/>
    </row>
    <row r="581" ht="15.75">
      <c r="B581" s="1"/>
    </row>
    <row r="582" ht="15.75">
      <c r="B582" s="1"/>
    </row>
    <row r="583" ht="15.75">
      <c r="B583" s="1"/>
    </row>
    <row r="584" ht="15.75">
      <c r="B584" s="1"/>
    </row>
    <row r="585" ht="15.75">
      <c r="B585" s="1"/>
    </row>
    <row r="586" ht="15.75">
      <c r="B586" s="1"/>
    </row>
    <row r="587" ht="15.75">
      <c r="B587" s="1"/>
    </row>
    <row r="588" ht="15.75">
      <c r="B588" s="1"/>
    </row>
    <row r="589" ht="15.75">
      <c r="B589" s="1"/>
    </row>
    <row r="590" ht="15.75">
      <c r="B590" s="1"/>
    </row>
    <row r="591" ht="15.75">
      <c r="B591" s="1"/>
    </row>
    <row r="592" ht="15.75">
      <c r="B592" s="1"/>
    </row>
    <row r="593" ht="15.75">
      <c r="B593" s="1"/>
    </row>
    <row r="594" ht="15.75">
      <c r="B594" s="1"/>
    </row>
    <row r="595" ht="15.75">
      <c r="B595" s="1"/>
    </row>
    <row r="596" ht="15.75">
      <c r="B596" s="1"/>
    </row>
    <row r="597" ht="15.75">
      <c r="B597" s="1"/>
    </row>
    <row r="598" ht="15.75">
      <c r="B598" s="1"/>
    </row>
    <row r="599" ht="15.75">
      <c r="B599" s="1"/>
    </row>
    <row r="600" ht="15.75">
      <c r="B600" s="1"/>
    </row>
    <row r="601" ht="15.75">
      <c r="B601" s="1"/>
    </row>
    <row r="602" ht="15.75">
      <c r="B602" s="1"/>
    </row>
    <row r="603" ht="15.75">
      <c r="B603" s="1"/>
    </row>
    <row r="604" ht="15.75">
      <c r="B604" s="1"/>
    </row>
    <row r="605" ht="15.75">
      <c r="B605" s="1"/>
    </row>
    <row r="606" ht="15.75">
      <c r="B606" s="1"/>
    </row>
    <row r="607" ht="15.75">
      <c r="B607" s="1"/>
    </row>
    <row r="608" ht="15.75">
      <c r="B608" s="1"/>
    </row>
    <row r="609" ht="15.75">
      <c r="B609" s="1"/>
    </row>
    <row r="610" ht="15.75">
      <c r="B610" s="1"/>
    </row>
    <row r="611" ht="15.75">
      <c r="B611" s="1"/>
    </row>
    <row r="612" ht="15.75">
      <c r="B612" s="1"/>
    </row>
    <row r="613" ht="15.75">
      <c r="B613" s="1"/>
    </row>
    <row r="614" ht="15.75">
      <c r="B614" s="1"/>
    </row>
    <row r="615" ht="15.75">
      <c r="B615" s="1"/>
    </row>
    <row r="616" ht="15.75">
      <c r="B616" s="1"/>
    </row>
    <row r="617" ht="15.75">
      <c r="B617" s="1"/>
    </row>
    <row r="618" ht="15.75">
      <c r="B618" s="1"/>
    </row>
    <row r="619" ht="15.75">
      <c r="B619" s="1"/>
    </row>
    <row r="620" ht="15.75">
      <c r="B620" s="1"/>
    </row>
    <row r="621" ht="15.75">
      <c r="B621" s="1"/>
    </row>
    <row r="622" ht="15.75">
      <c r="B622" s="1"/>
    </row>
    <row r="623" ht="15.75">
      <c r="B623" s="1"/>
    </row>
    <row r="624" ht="15.75">
      <c r="B624" s="1"/>
    </row>
    <row r="625" ht="15.75">
      <c r="B625" s="1"/>
    </row>
    <row r="626" ht="15.75">
      <c r="B626" s="1"/>
    </row>
    <row r="627" ht="15.75">
      <c r="B627" s="1"/>
    </row>
    <row r="628" ht="15.75">
      <c r="B628" s="1"/>
    </row>
    <row r="629" ht="15.75">
      <c r="B629" s="1"/>
    </row>
    <row r="630" ht="15.75">
      <c r="B630" s="1"/>
    </row>
    <row r="631" ht="15.75">
      <c r="B631" s="1"/>
    </row>
    <row r="632" ht="15.75">
      <c r="B632" s="1"/>
    </row>
    <row r="633" ht="15.75">
      <c r="B633" s="1"/>
    </row>
    <row r="634" ht="15.75">
      <c r="B634" s="1"/>
    </row>
    <row r="635" ht="15.75">
      <c r="B635" s="1"/>
    </row>
    <row r="636" ht="15.75">
      <c r="B636" s="1"/>
    </row>
    <row r="637" ht="15.75">
      <c r="B637" s="1"/>
    </row>
    <row r="638" ht="15.75">
      <c r="B638" s="1"/>
    </row>
    <row r="639" ht="15.75">
      <c r="B639" s="1"/>
    </row>
    <row r="640" ht="15.75">
      <c r="B640" s="1"/>
    </row>
    <row r="641" ht="15.75">
      <c r="B641" s="1"/>
    </row>
    <row r="642" ht="15.75">
      <c r="B642" s="1"/>
    </row>
    <row r="643" ht="15.75">
      <c r="B643" s="1"/>
    </row>
    <row r="644" ht="15.75">
      <c r="B644" s="1"/>
    </row>
    <row r="645" ht="15.75">
      <c r="B645" s="1"/>
    </row>
    <row r="646" ht="15.75">
      <c r="B646" s="1"/>
    </row>
    <row r="647" ht="15.75">
      <c r="B647" s="1"/>
    </row>
    <row r="648" ht="15.75">
      <c r="B648" s="1"/>
    </row>
    <row r="649" ht="15.75">
      <c r="B649" s="1"/>
    </row>
    <row r="650" ht="15.75">
      <c r="B650" s="1"/>
    </row>
    <row r="651" ht="15.75">
      <c r="B651" s="1"/>
    </row>
    <row r="652" ht="15.75">
      <c r="B652" s="1"/>
    </row>
    <row r="653" ht="15.75">
      <c r="B653" s="1"/>
    </row>
    <row r="654" ht="15.75">
      <c r="B654" s="1"/>
    </row>
    <row r="655" ht="15.75">
      <c r="B655" s="1"/>
    </row>
    <row r="656" ht="15.75">
      <c r="B656" s="1"/>
    </row>
    <row r="657" ht="15.75">
      <c r="B657" s="1"/>
    </row>
    <row r="658" ht="15.75">
      <c r="B658" s="1"/>
    </row>
    <row r="659" ht="15.75">
      <c r="B659" s="1"/>
    </row>
    <row r="660" ht="15.75">
      <c r="B660" s="1"/>
    </row>
    <row r="661" ht="15.75">
      <c r="B661" s="1"/>
    </row>
    <row r="662" ht="15.75">
      <c r="B662" s="1"/>
    </row>
    <row r="663" ht="15.75">
      <c r="B663" s="1"/>
    </row>
    <row r="664" ht="15.75">
      <c r="B664" s="1"/>
    </row>
    <row r="665" ht="15.75">
      <c r="B665" s="1"/>
    </row>
    <row r="666" ht="15.75">
      <c r="B666" s="1"/>
    </row>
    <row r="667" ht="15.75">
      <c r="B667" s="1"/>
    </row>
    <row r="668" ht="15.75">
      <c r="B668" s="1"/>
    </row>
    <row r="669" ht="15.75">
      <c r="B669" s="1"/>
    </row>
    <row r="670" ht="15.75">
      <c r="B670" s="1"/>
    </row>
    <row r="671" ht="15.75">
      <c r="B671" s="1"/>
    </row>
    <row r="672" ht="15.75">
      <c r="B672" s="1"/>
    </row>
    <row r="673" ht="15.75">
      <c r="B673" s="1"/>
    </row>
    <row r="674" ht="15.75">
      <c r="B674" s="1"/>
    </row>
    <row r="675" ht="15.75">
      <c r="B675" s="1"/>
    </row>
    <row r="676" ht="15.75">
      <c r="B676" s="1"/>
    </row>
    <row r="677" ht="15.75">
      <c r="B677" s="1"/>
    </row>
    <row r="678" ht="15.75">
      <c r="B678" s="1"/>
    </row>
    <row r="679" ht="15.75">
      <c r="B679" s="1"/>
    </row>
    <row r="680" ht="15.75">
      <c r="B680" s="1"/>
    </row>
    <row r="681" ht="15.75">
      <c r="B681" s="1"/>
    </row>
    <row r="682" ht="15.75">
      <c r="B682" s="1"/>
    </row>
    <row r="683" ht="15.75">
      <c r="B683" s="1"/>
    </row>
    <row r="684" ht="15.75">
      <c r="B684" s="1"/>
    </row>
    <row r="685" ht="15.75">
      <c r="B685" s="1"/>
    </row>
    <row r="686" ht="15.75">
      <c r="B686" s="1"/>
    </row>
    <row r="687" ht="15.75">
      <c r="B687" s="1"/>
    </row>
    <row r="688" ht="15.75">
      <c r="B688" s="1"/>
    </row>
    <row r="689" ht="15.75">
      <c r="B689" s="1"/>
    </row>
    <row r="690" ht="15.75">
      <c r="B690" s="1"/>
    </row>
    <row r="691" ht="15.75">
      <c r="B691" s="1"/>
    </row>
    <row r="692" ht="15.75">
      <c r="B692" s="1"/>
    </row>
    <row r="693" ht="15.75">
      <c r="B693" s="1"/>
    </row>
    <row r="694" ht="15.75">
      <c r="B694" s="1"/>
    </row>
    <row r="695" ht="15.75">
      <c r="B695" s="1"/>
    </row>
    <row r="696" ht="15.75">
      <c r="B696" s="1"/>
    </row>
    <row r="697" ht="15.75">
      <c r="B697" s="1"/>
    </row>
    <row r="698" ht="15.75">
      <c r="B698" s="1"/>
    </row>
    <row r="699" ht="15.75">
      <c r="B699" s="1"/>
    </row>
    <row r="700" ht="15.75">
      <c r="B700" s="1"/>
    </row>
    <row r="701" ht="15.75">
      <c r="B701" s="1"/>
    </row>
    <row r="702" ht="15.75">
      <c r="B702" s="1"/>
    </row>
    <row r="703" ht="15.75">
      <c r="B703" s="1"/>
    </row>
    <row r="704" ht="15.75">
      <c r="B704" s="1"/>
    </row>
    <row r="705" ht="15.75">
      <c r="B705" s="1"/>
    </row>
    <row r="706" ht="15.75">
      <c r="B706" s="1"/>
    </row>
    <row r="707" ht="15.75">
      <c r="B707" s="1"/>
    </row>
    <row r="708" ht="15.75">
      <c r="B708" s="1"/>
    </row>
    <row r="709" ht="15.75">
      <c r="B709" s="1"/>
    </row>
    <row r="710" ht="15.75">
      <c r="B710" s="1"/>
    </row>
    <row r="711" ht="15.75">
      <c r="B711" s="1"/>
    </row>
    <row r="712" ht="15.75">
      <c r="B712" s="1"/>
    </row>
    <row r="713" ht="15.75">
      <c r="B713" s="1"/>
    </row>
    <row r="714" ht="15.75">
      <c r="B714" s="1"/>
    </row>
    <row r="715" ht="15.75">
      <c r="B715" s="1"/>
    </row>
    <row r="716" ht="15.75">
      <c r="B716" s="1"/>
    </row>
    <row r="717" ht="15.75">
      <c r="B717" s="1"/>
    </row>
    <row r="718" ht="15.75">
      <c r="B718" s="1"/>
    </row>
    <row r="719" ht="15.75">
      <c r="B719" s="1"/>
    </row>
    <row r="720" ht="15.75">
      <c r="B720" s="1"/>
    </row>
    <row r="721" ht="15.75">
      <c r="B721" s="1"/>
    </row>
    <row r="722" ht="15.75">
      <c r="B722" s="1"/>
    </row>
    <row r="723" ht="15.75">
      <c r="B723" s="1"/>
    </row>
    <row r="724" ht="15.75">
      <c r="B724" s="1"/>
    </row>
    <row r="725" ht="15.75">
      <c r="B725" s="1"/>
    </row>
    <row r="726" ht="15.75">
      <c r="B726" s="1"/>
    </row>
    <row r="727" ht="15.75">
      <c r="B727" s="1"/>
    </row>
    <row r="728" ht="15.75">
      <c r="B728" s="1"/>
    </row>
    <row r="729" ht="15.75">
      <c r="B729" s="1"/>
    </row>
    <row r="730" ht="15.75">
      <c r="B730" s="1"/>
    </row>
    <row r="731" ht="15.75">
      <c r="B731" s="1"/>
    </row>
    <row r="732" ht="15.75">
      <c r="B732" s="1"/>
    </row>
    <row r="733" ht="15.75">
      <c r="B733" s="1"/>
    </row>
    <row r="734" ht="15.75">
      <c r="B734" s="1"/>
    </row>
    <row r="735" ht="15.75">
      <c r="B735" s="1"/>
    </row>
    <row r="736" ht="15.75">
      <c r="B736" s="1"/>
    </row>
    <row r="737" ht="15.75">
      <c r="B737" s="1"/>
    </row>
    <row r="738" ht="15.75">
      <c r="B738" s="1"/>
    </row>
    <row r="739" ht="15.75">
      <c r="B739" s="1"/>
    </row>
    <row r="740" ht="15.75">
      <c r="B740" s="1"/>
    </row>
    <row r="741" ht="15.75">
      <c r="B741" s="1"/>
    </row>
    <row r="742" ht="15.75">
      <c r="B742" s="1"/>
    </row>
    <row r="743" ht="15.75">
      <c r="B743" s="1"/>
    </row>
    <row r="744" ht="15.75">
      <c r="B744" s="1"/>
    </row>
    <row r="745" ht="15.75">
      <c r="B745" s="1"/>
    </row>
    <row r="746" ht="15.75">
      <c r="B746" s="1"/>
    </row>
    <row r="747" ht="15.75">
      <c r="B747" s="1"/>
    </row>
    <row r="748" ht="15.75">
      <c r="B748" s="1"/>
    </row>
    <row r="749" ht="15.75">
      <c r="B749" s="1"/>
    </row>
    <row r="750" ht="15.75">
      <c r="B750" s="1"/>
    </row>
    <row r="751" ht="15.75">
      <c r="B751" s="1"/>
    </row>
    <row r="752" ht="15.75">
      <c r="B752" s="1"/>
    </row>
    <row r="753" ht="15.75">
      <c r="B753" s="1"/>
    </row>
    <row r="754" ht="15.75">
      <c r="B754" s="1"/>
    </row>
    <row r="755" ht="15.75">
      <c r="B755" s="1"/>
    </row>
    <row r="756" ht="15.75">
      <c r="B756" s="1"/>
    </row>
    <row r="757" ht="15.75">
      <c r="B757" s="1"/>
    </row>
    <row r="758" ht="15.75">
      <c r="B758" s="1"/>
    </row>
    <row r="759" ht="15.75">
      <c r="B759" s="1"/>
    </row>
    <row r="760" ht="15.75">
      <c r="B760" s="1"/>
    </row>
    <row r="761" ht="15.75">
      <c r="B761" s="1"/>
    </row>
    <row r="762" ht="15.75">
      <c r="B762" s="1"/>
    </row>
    <row r="763" ht="15.75">
      <c r="B763" s="1"/>
    </row>
    <row r="764" ht="15.75">
      <c r="B764" s="1"/>
    </row>
    <row r="765" ht="15.75">
      <c r="B765" s="1"/>
    </row>
    <row r="766" ht="15.75">
      <c r="B766" s="1"/>
    </row>
    <row r="767" ht="15.75">
      <c r="B767" s="1"/>
    </row>
    <row r="768" ht="15.75">
      <c r="B768" s="1"/>
    </row>
    <row r="769" ht="15.75">
      <c r="B769" s="1"/>
    </row>
    <row r="770" ht="15.75">
      <c r="B770" s="1"/>
    </row>
    <row r="771" ht="15.75">
      <c r="B771" s="1"/>
    </row>
    <row r="772" ht="15.75">
      <c r="B772" s="1"/>
    </row>
    <row r="773" ht="15.75">
      <c r="B773" s="1"/>
    </row>
    <row r="774" ht="15.75">
      <c r="B774" s="1"/>
    </row>
    <row r="775" ht="15.75">
      <c r="B775" s="1"/>
    </row>
    <row r="776" ht="15.75">
      <c r="B776" s="1"/>
    </row>
    <row r="777" ht="15.75">
      <c r="B777" s="1"/>
    </row>
    <row r="778" ht="15.75">
      <c r="B778" s="1"/>
    </row>
    <row r="779" ht="15.75">
      <c r="B779" s="1"/>
    </row>
    <row r="780" ht="15.75">
      <c r="B780" s="1"/>
    </row>
    <row r="781" ht="15.75">
      <c r="B781" s="1"/>
    </row>
    <row r="782" ht="15.75">
      <c r="B782" s="1"/>
    </row>
    <row r="783" ht="15.75">
      <c r="B783" s="1"/>
    </row>
    <row r="784" ht="15.75">
      <c r="B784" s="1"/>
    </row>
    <row r="785" ht="15.75">
      <c r="B785" s="1"/>
    </row>
    <row r="786" ht="15.75">
      <c r="B786" s="1"/>
    </row>
    <row r="787" ht="15.75">
      <c r="B787" s="1"/>
    </row>
    <row r="788" ht="15.75">
      <c r="B788" s="1"/>
    </row>
    <row r="789" ht="15.75">
      <c r="B789" s="1"/>
    </row>
    <row r="790" ht="15.75">
      <c r="B790" s="1"/>
    </row>
    <row r="791" ht="15.75">
      <c r="B791" s="1"/>
    </row>
    <row r="792" ht="15.75">
      <c r="B792" s="1"/>
    </row>
    <row r="793" ht="15.75">
      <c r="B793" s="1"/>
    </row>
    <row r="794" ht="15.75">
      <c r="B794" s="1"/>
    </row>
    <row r="795" ht="15.75">
      <c r="B795" s="1"/>
    </row>
    <row r="796" ht="15.75">
      <c r="B796" s="1"/>
    </row>
    <row r="797" ht="15.75">
      <c r="B797" s="1"/>
    </row>
    <row r="798" ht="15.75">
      <c r="B798" s="1"/>
    </row>
    <row r="799" ht="15.75">
      <c r="B799" s="1"/>
    </row>
    <row r="800" ht="15.75">
      <c r="B800" s="1"/>
    </row>
    <row r="801" ht="15.75">
      <c r="B801" s="1"/>
    </row>
    <row r="802" ht="15.75">
      <c r="B802" s="1"/>
    </row>
    <row r="803" ht="15.75">
      <c r="B803" s="1"/>
    </row>
    <row r="804" ht="15.75">
      <c r="B804" s="1"/>
    </row>
    <row r="805" ht="15.75">
      <c r="B805" s="1"/>
    </row>
    <row r="806" ht="15.75">
      <c r="B806" s="1"/>
    </row>
    <row r="807" ht="15.75">
      <c r="B807" s="1"/>
    </row>
    <row r="808" ht="15.75">
      <c r="B808" s="1"/>
    </row>
    <row r="809" ht="15.75">
      <c r="B809" s="1"/>
    </row>
    <row r="810" ht="15.75">
      <c r="B810" s="1"/>
    </row>
    <row r="811" ht="15.75">
      <c r="B811" s="1"/>
    </row>
    <row r="812" ht="15.75">
      <c r="B812" s="1"/>
    </row>
    <row r="813" ht="15.75">
      <c r="B813" s="1"/>
    </row>
    <row r="814" ht="15.75">
      <c r="B814" s="1"/>
    </row>
    <row r="815" ht="15.75">
      <c r="B815" s="1"/>
    </row>
    <row r="816" ht="15.75">
      <c r="B816" s="1"/>
    </row>
    <row r="817" ht="15.75">
      <c r="B817" s="1"/>
    </row>
    <row r="818" ht="15.75">
      <c r="B818" s="1"/>
    </row>
    <row r="819" ht="15.75">
      <c r="B819" s="1"/>
    </row>
    <row r="820" ht="15.75">
      <c r="B820" s="1"/>
    </row>
    <row r="821" ht="15.75">
      <c r="B821" s="1"/>
    </row>
    <row r="822" ht="15.75">
      <c r="B822" s="1"/>
    </row>
    <row r="823" ht="15.75">
      <c r="B823" s="1"/>
    </row>
    <row r="824" ht="15.75">
      <c r="B824" s="1"/>
    </row>
    <row r="825" ht="15.75">
      <c r="B825" s="1"/>
    </row>
    <row r="826" ht="15.75">
      <c r="B826" s="1"/>
    </row>
    <row r="827" ht="15.75">
      <c r="B827" s="1"/>
    </row>
    <row r="828" ht="15.75">
      <c r="B828" s="1"/>
    </row>
    <row r="829" ht="15.75">
      <c r="B829" s="1"/>
    </row>
    <row r="830" ht="15.75">
      <c r="B830" s="1"/>
    </row>
    <row r="831" ht="15.75">
      <c r="B831" s="1"/>
    </row>
    <row r="832" ht="15.75">
      <c r="B832" s="1"/>
    </row>
    <row r="833" ht="15.75">
      <c r="B833" s="1"/>
    </row>
    <row r="834" ht="15.75">
      <c r="B834" s="1"/>
    </row>
    <row r="835" ht="15.75">
      <c r="B835" s="1"/>
    </row>
    <row r="836" ht="15.75">
      <c r="B836" s="1"/>
    </row>
    <row r="837" ht="15.75">
      <c r="B837" s="1"/>
    </row>
    <row r="838" ht="15.75">
      <c r="B838" s="1"/>
    </row>
    <row r="839" ht="15.75">
      <c r="B839" s="1"/>
    </row>
    <row r="840" ht="15.75">
      <c r="B840" s="1"/>
    </row>
    <row r="841" ht="15.75">
      <c r="B841" s="1"/>
    </row>
    <row r="842" ht="15.75">
      <c r="B842" s="1"/>
    </row>
    <row r="843" ht="15.75">
      <c r="B843" s="1"/>
    </row>
    <row r="844" ht="15.75">
      <c r="B844" s="1"/>
    </row>
    <row r="845" ht="15.75">
      <c r="B845" s="1"/>
    </row>
    <row r="846" ht="15.75">
      <c r="B846" s="1"/>
    </row>
    <row r="847" ht="15.75">
      <c r="B847" s="1"/>
    </row>
    <row r="848" ht="15.75">
      <c r="B848" s="1"/>
    </row>
    <row r="849" ht="15.75">
      <c r="B849" s="1"/>
    </row>
    <row r="850" ht="15.75">
      <c r="B850" s="1"/>
    </row>
    <row r="851" ht="15.75">
      <c r="B851" s="1"/>
    </row>
    <row r="852" ht="15.75">
      <c r="B852" s="1"/>
    </row>
    <row r="853" ht="15.75">
      <c r="B853" s="1"/>
    </row>
    <row r="854" ht="15.75">
      <c r="B854" s="1"/>
    </row>
    <row r="855" ht="15.75">
      <c r="B855" s="1"/>
    </row>
    <row r="856" ht="15.75">
      <c r="B856" s="1"/>
    </row>
    <row r="857" ht="15.75">
      <c r="B857" s="1"/>
    </row>
    <row r="858" ht="15.75">
      <c r="B858" s="1"/>
    </row>
    <row r="859" ht="15.75">
      <c r="B859" s="1"/>
    </row>
    <row r="860" ht="15.75">
      <c r="B860" s="1"/>
    </row>
    <row r="861" ht="15.75">
      <c r="B861" s="1"/>
    </row>
    <row r="862" ht="15.75">
      <c r="B862" s="1"/>
    </row>
    <row r="863" ht="15.75">
      <c r="B863" s="1"/>
    </row>
    <row r="864" ht="15.75">
      <c r="B864" s="1"/>
    </row>
    <row r="865" ht="15.75">
      <c r="B865" s="1"/>
    </row>
    <row r="866" ht="15.75">
      <c r="B866" s="1"/>
    </row>
    <row r="867" ht="15.75">
      <c r="B867" s="1"/>
    </row>
    <row r="868" ht="15.75">
      <c r="B868" s="1"/>
    </row>
    <row r="869" ht="15.75">
      <c r="B869" s="1"/>
    </row>
    <row r="870" ht="15.75">
      <c r="B870" s="1"/>
    </row>
    <row r="871" ht="15.75">
      <c r="B871" s="1"/>
    </row>
    <row r="872" ht="15.75">
      <c r="B872" s="1"/>
    </row>
    <row r="873" ht="15.75">
      <c r="B873" s="1"/>
    </row>
    <row r="874" ht="15.75">
      <c r="B874" s="1"/>
    </row>
    <row r="875" ht="15.75">
      <c r="B875" s="1"/>
    </row>
    <row r="876" ht="15.75">
      <c r="B876" s="1"/>
    </row>
    <row r="877" ht="15.75">
      <c r="B877" s="1"/>
    </row>
    <row r="878" ht="15.75">
      <c r="B878" s="1"/>
    </row>
    <row r="879" ht="15.75">
      <c r="B879" s="1"/>
    </row>
    <row r="880" ht="15.75">
      <c r="B880" s="1"/>
    </row>
    <row r="881" ht="15.75">
      <c r="B881" s="1"/>
    </row>
    <row r="882" ht="15.75">
      <c r="B882" s="1"/>
    </row>
    <row r="883" ht="15.75">
      <c r="B883" s="1"/>
    </row>
    <row r="884" ht="15.75">
      <c r="B884" s="1"/>
    </row>
    <row r="885" ht="15.75">
      <c r="B885" s="1"/>
    </row>
    <row r="886" ht="15.75">
      <c r="B886" s="1"/>
    </row>
    <row r="887" ht="15.75">
      <c r="B887" s="1"/>
    </row>
    <row r="888" ht="15.75">
      <c r="B888" s="1"/>
    </row>
    <row r="889" ht="15.75">
      <c r="B889" s="1"/>
    </row>
    <row r="890" ht="15.75">
      <c r="B890" s="1"/>
    </row>
    <row r="891" ht="15.75">
      <c r="B891" s="1"/>
    </row>
    <row r="892" ht="15.75">
      <c r="B892" s="1"/>
    </row>
    <row r="893" ht="15.75">
      <c r="B893" s="1"/>
    </row>
    <row r="894" ht="15.75">
      <c r="B894" s="1"/>
    </row>
    <row r="895" ht="15.75">
      <c r="B895" s="1"/>
    </row>
    <row r="896" ht="15.75">
      <c r="B896" s="1"/>
    </row>
    <row r="897" ht="15.75">
      <c r="B897" s="1"/>
    </row>
    <row r="898" ht="15.75">
      <c r="B898" s="1"/>
    </row>
    <row r="899" ht="15.75">
      <c r="B899" s="1"/>
    </row>
    <row r="900" ht="15.75">
      <c r="B900" s="1"/>
    </row>
    <row r="901" ht="15.75">
      <c r="B901" s="1"/>
    </row>
    <row r="902" ht="15.75">
      <c r="B902" s="1"/>
    </row>
    <row r="903" ht="15.75">
      <c r="B903" s="1"/>
    </row>
    <row r="904" ht="15.75">
      <c r="B904" s="1"/>
    </row>
    <row r="905" ht="15.75">
      <c r="B905" s="1"/>
    </row>
    <row r="906" ht="15.75">
      <c r="B906" s="1"/>
    </row>
    <row r="907" ht="15.75">
      <c r="B907" s="1"/>
    </row>
    <row r="908" ht="15.75">
      <c r="B908" s="1"/>
    </row>
    <row r="909" ht="15.75">
      <c r="B909" s="1"/>
    </row>
    <row r="910" ht="15.75">
      <c r="B910" s="1"/>
    </row>
    <row r="911" ht="15.75">
      <c r="B911" s="1"/>
    </row>
    <row r="912" ht="15.75">
      <c r="B912" s="1"/>
    </row>
    <row r="913" ht="15.75">
      <c r="B913" s="1"/>
    </row>
  </sheetData>
  <mergeCells count="1">
    <mergeCell ref="F1:K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1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3"/>
  <sheetViews>
    <sheetView zoomScale="70" zoomScaleNormal="70" workbookViewId="0" topLeftCell="A1">
      <selection activeCell="B52" sqref="B52"/>
    </sheetView>
  </sheetViews>
  <sheetFormatPr defaultColWidth="11.421875" defaultRowHeight="12.75"/>
  <cols>
    <col min="1" max="1" width="11.421875" style="2" customWidth="1"/>
    <col min="2" max="2" width="34.57421875" style="2" customWidth="1"/>
    <col min="3" max="4" width="11.421875" style="4" customWidth="1"/>
    <col min="5" max="5" width="64.00390625" style="6" customWidth="1"/>
    <col min="6" max="11" width="19.7109375" style="7" customWidth="1"/>
    <col min="13" max="16384" width="11.421875" style="5" customWidth="1"/>
  </cols>
  <sheetData>
    <row r="1" spans="1:11" s="3" customFormat="1" ht="15.75">
      <c r="A1" s="31" t="s">
        <v>0</v>
      </c>
      <c r="B1" s="29" t="s">
        <v>19</v>
      </c>
      <c r="C1" s="29" t="s">
        <v>1</v>
      </c>
      <c r="D1" s="29" t="s">
        <v>2</v>
      </c>
      <c r="E1" s="30" t="s">
        <v>3</v>
      </c>
      <c r="F1" s="117" t="s">
        <v>118</v>
      </c>
      <c r="G1" s="117"/>
      <c r="H1" s="117"/>
      <c r="I1" s="117"/>
      <c r="J1" s="117"/>
      <c r="K1" s="118"/>
    </row>
    <row r="2" spans="1:11" s="3" customFormat="1" ht="16.5" thickBot="1">
      <c r="A2" s="32"/>
      <c r="B2" s="23"/>
      <c r="C2" s="24"/>
      <c r="D2" s="24"/>
      <c r="E2" s="25"/>
      <c r="F2" s="26" t="s">
        <v>4</v>
      </c>
      <c r="G2" s="26" t="s">
        <v>104</v>
      </c>
      <c r="H2" s="27" t="s">
        <v>117</v>
      </c>
      <c r="I2" s="74" t="s">
        <v>119</v>
      </c>
      <c r="J2" s="73" t="s">
        <v>121</v>
      </c>
      <c r="K2" s="77" t="s">
        <v>120</v>
      </c>
    </row>
    <row r="3" spans="1:11" ht="15.75">
      <c r="A3" s="11">
        <v>36110</v>
      </c>
      <c r="B3" s="15" t="s">
        <v>50</v>
      </c>
      <c r="C3" s="12">
        <v>4261</v>
      </c>
      <c r="D3" s="12" t="s">
        <v>7</v>
      </c>
      <c r="E3" s="22" t="s">
        <v>70</v>
      </c>
      <c r="F3" s="18">
        <v>400</v>
      </c>
      <c r="G3" s="13">
        <v>600</v>
      </c>
      <c r="H3" s="20">
        <f>F3+G3</f>
        <v>1000</v>
      </c>
      <c r="I3" s="75">
        <v>1000</v>
      </c>
      <c r="J3" s="72">
        <f>I3-H3</f>
        <v>0</v>
      </c>
      <c r="K3" s="20">
        <f>I3-F3</f>
        <v>600</v>
      </c>
    </row>
    <row r="4" spans="1:11" ht="15.75">
      <c r="A4" s="11"/>
      <c r="B4" s="15"/>
      <c r="C4" s="12">
        <v>4339</v>
      </c>
      <c r="D4" s="12" t="s">
        <v>7</v>
      </c>
      <c r="E4" s="22" t="s">
        <v>122</v>
      </c>
      <c r="F4" s="18">
        <v>0</v>
      </c>
      <c r="G4" s="13">
        <v>0</v>
      </c>
      <c r="H4" s="20">
        <f>F4+G4</f>
        <v>0</v>
      </c>
      <c r="I4" s="75">
        <v>1000</v>
      </c>
      <c r="J4" s="72">
        <f>I4-H4</f>
        <v>1000</v>
      </c>
      <c r="K4" s="20">
        <f>I4-F4</f>
        <v>1000</v>
      </c>
    </row>
    <row r="5" spans="1:11" ht="15.75">
      <c r="A5" s="11"/>
      <c r="B5" s="15"/>
      <c r="C5" s="12">
        <v>4431</v>
      </c>
      <c r="D5" s="12" t="s">
        <v>7</v>
      </c>
      <c r="E5" s="22" t="s">
        <v>71</v>
      </c>
      <c r="F5" s="18">
        <v>600</v>
      </c>
      <c r="G5" s="13">
        <v>2400</v>
      </c>
      <c r="H5" s="20">
        <f>F5+G5</f>
        <v>3000</v>
      </c>
      <c r="I5" s="75">
        <v>4000</v>
      </c>
      <c r="J5" s="72">
        <f>I5-H5</f>
        <v>1000</v>
      </c>
      <c r="K5" s="20">
        <f>I5-F5</f>
        <v>3400</v>
      </c>
    </row>
    <row r="6" spans="1:11" ht="16.5" thickBot="1">
      <c r="A6" s="39"/>
      <c r="B6" s="40" t="s">
        <v>47</v>
      </c>
      <c r="C6" s="41"/>
      <c r="D6" s="41"/>
      <c r="E6" s="42"/>
      <c r="F6" s="43">
        <f>SUM(F3:F5)</f>
        <v>1000</v>
      </c>
      <c r="G6" s="43">
        <f>SUM(G3:G5)</f>
        <v>3000</v>
      </c>
      <c r="H6" s="71">
        <f aca="true" t="shared" si="0" ref="H6:H57">F6+G6</f>
        <v>4000</v>
      </c>
      <c r="I6" s="43">
        <f>SUM(I3:I5)</f>
        <v>6000</v>
      </c>
      <c r="J6" s="43">
        <f>SUM(J3:J5)</f>
        <v>2000</v>
      </c>
      <c r="K6" s="78">
        <f>SUM(K3:K5)</f>
        <v>5000</v>
      </c>
    </row>
    <row r="7" spans="1:11" ht="15.75">
      <c r="A7" s="11">
        <v>36120</v>
      </c>
      <c r="B7" s="15" t="s">
        <v>51</v>
      </c>
      <c r="C7" s="12">
        <v>3212</v>
      </c>
      <c r="D7" s="12" t="s">
        <v>6</v>
      </c>
      <c r="E7" s="22" t="s">
        <v>84</v>
      </c>
      <c r="F7" s="18">
        <v>420000</v>
      </c>
      <c r="G7" s="13">
        <v>0</v>
      </c>
      <c r="H7" s="20">
        <f t="shared" si="0"/>
        <v>420000</v>
      </c>
      <c r="I7" s="75">
        <v>420000</v>
      </c>
      <c r="J7" s="72">
        <f>I7-H7</f>
        <v>0</v>
      </c>
      <c r="K7" s="20">
        <f>I7-F7</f>
        <v>0</v>
      </c>
    </row>
    <row r="8" spans="1:11" ht="15.75">
      <c r="A8" s="11"/>
      <c r="B8" s="15"/>
      <c r="C8" s="12">
        <v>3215</v>
      </c>
      <c r="D8" s="12" t="s">
        <v>6</v>
      </c>
      <c r="E8" s="22" t="s">
        <v>85</v>
      </c>
      <c r="F8" s="18">
        <v>12000</v>
      </c>
      <c r="G8" s="13">
        <v>0</v>
      </c>
      <c r="H8" s="20">
        <f t="shared" si="0"/>
        <v>12000</v>
      </c>
      <c r="I8" s="75">
        <v>12000</v>
      </c>
      <c r="J8" s="72">
        <f aca="true" t="shared" si="1" ref="J8:J14">I8-H8</f>
        <v>0</v>
      </c>
      <c r="K8" s="20">
        <f aca="true" t="shared" si="2" ref="K8:K14">I8-F8</f>
        <v>0</v>
      </c>
    </row>
    <row r="9" spans="1:11" ht="15.75">
      <c r="A9" s="11"/>
      <c r="B9" s="15"/>
      <c r="C9" s="12">
        <v>3481</v>
      </c>
      <c r="D9" s="12" t="s">
        <v>6</v>
      </c>
      <c r="E9" s="22" t="s">
        <v>10</v>
      </c>
      <c r="F9" s="18">
        <v>1065000</v>
      </c>
      <c r="G9" s="13">
        <v>0</v>
      </c>
      <c r="H9" s="20">
        <f t="shared" si="0"/>
        <v>1065000</v>
      </c>
      <c r="I9" s="75">
        <v>1065000</v>
      </c>
      <c r="J9" s="72">
        <f t="shared" si="1"/>
        <v>0</v>
      </c>
      <c r="K9" s="20">
        <f t="shared" si="2"/>
        <v>0</v>
      </c>
    </row>
    <row r="10" spans="1:11" ht="15.75">
      <c r="A10" s="11"/>
      <c r="B10" s="15"/>
      <c r="C10" s="12">
        <v>3488</v>
      </c>
      <c r="D10" s="12" t="s">
        <v>6</v>
      </c>
      <c r="E10" s="22" t="s">
        <v>83</v>
      </c>
      <c r="F10" s="18">
        <v>3000</v>
      </c>
      <c r="G10" s="13">
        <v>0</v>
      </c>
      <c r="H10" s="20">
        <f t="shared" si="0"/>
        <v>3000</v>
      </c>
      <c r="I10" s="75">
        <v>3000</v>
      </c>
      <c r="J10" s="72">
        <f t="shared" si="1"/>
        <v>0</v>
      </c>
      <c r="K10" s="20">
        <f t="shared" si="2"/>
        <v>0</v>
      </c>
    </row>
    <row r="11" spans="1:11" ht="15.75">
      <c r="A11" s="11"/>
      <c r="B11" s="15"/>
      <c r="C11" s="12">
        <v>4261</v>
      </c>
      <c r="D11" s="12" t="s">
        <v>7</v>
      </c>
      <c r="E11" s="22" t="s">
        <v>70</v>
      </c>
      <c r="F11" s="18">
        <v>300</v>
      </c>
      <c r="G11" s="13">
        <v>0</v>
      </c>
      <c r="H11" s="20">
        <f t="shared" si="0"/>
        <v>300</v>
      </c>
      <c r="I11" s="75">
        <v>500</v>
      </c>
      <c r="J11" s="72">
        <f t="shared" si="1"/>
        <v>200</v>
      </c>
      <c r="K11" s="20">
        <f t="shared" si="2"/>
        <v>200</v>
      </c>
    </row>
    <row r="12" spans="1:11" ht="15.75">
      <c r="A12" s="11"/>
      <c r="B12" s="15"/>
      <c r="C12" s="12">
        <v>4339</v>
      </c>
      <c r="D12" s="12" t="s">
        <v>7</v>
      </c>
      <c r="E12" s="22" t="s">
        <v>86</v>
      </c>
      <c r="F12" s="18">
        <v>1495000</v>
      </c>
      <c r="G12" s="13">
        <v>0</v>
      </c>
      <c r="H12" s="20">
        <f t="shared" si="0"/>
        <v>1495000</v>
      </c>
      <c r="I12" s="75">
        <v>1495000</v>
      </c>
      <c r="J12" s="72">
        <f t="shared" si="1"/>
        <v>0</v>
      </c>
      <c r="K12" s="20">
        <f t="shared" si="2"/>
        <v>0</v>
      </c>
    </row>
    <row r="13" spans="1:11" ht="15.75">
      <c r="A13" s="11"/>
      <c r="B13" s="15"/>
      <c r="C13" s="12">
        <v>4431</v>
      </c>
      <c r="D13" s="12" t="s">
        <v>7</v>
      </c>
      <c r="E13" s="22" t="s">
        <v>71</v>
      </c>
      <c r="F13" s="18">
        <v>400</v>
      </c>
      <c r="G13" s="13">
        <v>0</v>
      </c>
      <c r="H13" s="20">
        <f t="shared" si="0"/>
        <v>400</v>
      </c>
      <c r="I13" s="75">
        <v>400</v>
      </c>
      <c r="J13" s="72">
        <f t="shared" si="1"/>
        <v>0</v>
      </c>
      <c r="K13" s="20">
        <f t="shared" si="2"/>
        <v>0</v>
      </c>
    </row>
    <row r="14" spans="1:11" ht="15.75">
      <c r="A14" s="11"/>
      <c r="B14" s="15"/>
      <c r="C14" s="12">
        <v>4454</v>
      </c>
      <c r="D14" s="12" t="s">
        <v>7</v>
      </c>
      <c r="E14" s="22" t="s">
        <v>87</v>
      </c>
      <c r="F14" s="18">
        <v>5000</v>
      </c>
      <c r="G14" s="13">
        <v>0</v>
      </c>
      <c r="H14" s="20">
        <f t="shared" si="0"/>
        <v>5000</v>
      </c>
      <c r="I14" s="75">
        <v>5000</v>
      </c>
      <c r="J14" s="72">
        <f t="shared" si="1"/>
        <v>0</v>
      </c>
      <c r="K14" s="20">
        <f t="shared" si="2"/>
        <v>0</v>
      </c>
    </row>
    <row r="15" spans="1:11" ht="16.5" thickBot="1">
      <c r="A15" s="39"/>
      <c r="B15" s="40" t="s">
        <v>47</v>
      </c>
      <c r="C15" s="41"/>
      <c r="D15" s="41"/>
      <c r="E15" s="42"/>
      <c r="F15" s="43">
        <f>(F11+F12+F13+F14)-(F7+F8+F9+F10)</f>
        <v>700</v>
      </c>
      <c r="G15" s="43">
        <f>(G11+G12+G13+G14)-(G7+G8+G9+G10)</f>
        <v>0</v>
      </c>
      <c r="H15" s="71">
        <f t="shared" si="0"/>
        <v>700</v>
      </c>
      <c r="I15" s="43">
        <f>(I11+I12+I13+I14)-(I7+I8+I9+I10)</f>
        <v>900</v>
      </c>
      <c r="J15" s="43">
        <f>(J11+J12+J13+J14)-(J7+J8+J9+J10)</f>
        <v>200</v>
      </c>
      <c r="K15" s="78">
        <f>(K11+K12+K13+K14)-(K7+K8+K9+K10)</f>
        <v>200</v>
      </c>
    </row>
    <row r="16" spans="1:11" ht="15.75">
      <c r="A16" s="11">
        <v>36150</v>
      </c>
      <c r="B16" s="15" t="s">
        <v>56</v>
      </c>
      <c r="C16" s="12">
        <v>4261</v>
      </c>
      <c r="D16" s="12" t="s">
        <v>7</v>
      </c>
      <c r="E16" s="22" t="s">
        <v>70</v>
      </c>
      <c r="F16" s="13">
        <v>100</v>
      </c>
      <c r="G16" s="13">
        <v>0</v>
      </c>
      <c r="H16" s="20">
        <f t="shared" si="0"/>
        <v>100</v>
      </c>
      <c r="I16" s="75">
        <v>200</v>
      </c>
      <c r="J16" s="72">
        <f>I16-H16</f>
        <v>100</v>
      </c>
      <c r="K16" s="20">
        <f>I16-F16</f>
        <v>100</v>
      </c>
    </row>
    <row r="17" spans="1:11" ht="15.75">
      <c r="A17" s="11"/>
      <c r="B17" s="15"/>
      <c r="C17" s="12">
        <v>4431</v>
      </c>
      <c r="D17" s="12" t="s">
        <v>7</v>
      </c>
      <c r="E17" s="22" t="s">
        <v>71</v>
      </c>
      <c r="F17" s="13">
        <v>100</v>
      </c>
      <c r="G17" s="13">
        <v>0</v>
      </c>
      <c r="H17" s="20">
        <f t="shared" si="0"/>
        <v>100</v>
      </c>
      <c r="I17" s="75">
        <v>200</v>
      </c>
      <c r="J17" s="72">
        <f>I17-H17</f>
        <v>100</v>
      </c>
      <c r="K17" s="20">
        <f>I17-F17</f>
        <v>100</v>
      </c>
    </row>
    <row r="18" spans="1:11" ht="16.5" thickBot="1">
      <c r="A18" s="39"/>
      <c r="B18" s="40" t="s">
        <v>47</v>
      </c>
      <c r="C18" s="41"/>
      <c r="D18" s="41"/>
      <c r="E18" s="42"/>
      <c r="F18" s="43">
        <f>SUM(F16:F17)</f>
        <v>200</v>
      </c>
      <c r="G18" s="43">
        <f>SUM(G16:G17)</f>
        <v>0</v>
      </c>
      <c r="H18" s="71">
        <f t="shared" si="0"/>
        <v>200</v>
      </c>
      <c r="I18" s="43">
        <f>SUM(I16:I17)</f>
        <v>400</v>
      </c>
      <c r="J18" s="43">
        <f>SUM(J16:J17)</f>
        <v>200</v>
      </c>
      <c r="K18" s="78">
        <f>SUM(K16:K17)</f>
        <v>200</v>
      </c>
    </row>
    <row r="19" spans="1:11" ht="15.75">
      <c r="A19" s="11">
        <v>36210</v>
      </c>
      <c r="B19" s="15" t="s">
        <v>57</v>
      </c>
      <c r="C19" s="12">
        <v>3140</v>
      </c>
      <c r="D19" s="12" t="s">
        <v>6</v>
      </c>
      <c r="E19" s="22" t="s">
        <v>92</v>
      </c>
      <c r="F19" s="18">
        <v>270000</v>
      </c>
      <c r="G19" s="13">
        <v>0</v>
      </c>
      <c r="H19" s="20">
        <f t="shared" si="0"/>
        <v>270000</v>
      </c>
      <c r="I19" s="75">
        <v>750000</v>
      </c>
      <c r="J19" s="72">
        <f>I19-H19</f>
        <v>480000</v>
      </c>
      <c r="K19" s="20">
        <f>I19-F19</f>
        <v>480000</v>
      </c>
    </row>
    <row r="20" spans="1:11" ht="15.75">
      <c r="A20" s="11"/>
      <c r="B20" s="15"/>
      <c r="C20" s="12">
        <v>3141</v>
      </c>
      <c r="D20" s="12" t="s">
        <v>6</v>
      </c>
      <c r="E20" s="22" t="s">
        <v>55</v>
      </c>
      <c r="F20" s="18">
        <v>20000</v>
      </c>
      <c r="G20" s="13">
        <v>-20000</v>
      </c>
      <c r="H20" s="20">
        <f t="shared" si="0"/>
        <v>0</v>
      </c>
      <c r="I20" s="75">
        <v>20000</v>
      </c>
      <c r="J20" s="72">
        <f aca="true" t="shared" si="3" ref="J20:J26">I20-H20</f>
        <v>20000</v>
      </c>
      <c r="K20" s="20">
        <f aca="true" t="shared" si="4" ref="K20:K26">I20-F20</f>
        <v>0</v>
      </c>
    </row>
    <row r="21" spans="1:11" ht="15.75">
      <c r="A21" s="11"/>
      <c r="B21" s="15"/>
      <c r="C21" s="12">
        <v>3321</v>
      </c>
      <c r="D21" s="12" t="s">
        <v>6</v>
      </c>
      <c r="E21" s="22" t="s">
        <v>93</v>
      </c>
      <c r="F21" s="18">
        <v>20000</v>
      </c>
      <c r="G21" s="13">
        <v>-10000</v>
      </c>
      <c r="H21" s="20">
        <f t="shared" si="0"/>
        <v>10000</v>
      </c>
      <c r="I21" s="75">
        <v>20000</v>
      </c>
      <c r="J21" s="72">
        <f t="shared" si="3"/>
        <v>10000</v>
      </c>
      <c r="K21" s="20">
        <f t="shared" si="4"/>
        <v>0</v>
      </c>
    </row>
    <row r="22" spans="1:11" ht="15.75">
      <c r="A22" s="11"/>
      <c r="B22" s="15"/>
      <c r="C22" s="12">
        <v>4231</v>
      </c>
      <c r="D22" s="12" t="s">
        <v>7</v>
      </c>
      <c r="E22" s="22" t="s">
        <v>94</v>
      </c>
      <c r="F22" s="13">
        <v>2000</v>
      </c>
      <c r="G22" s="13">
        <v>0</v>
      </c>
      <c r="H22" s="20">
        <f t="shared" si="0"/>
        <v>2000</v>
      </c>
      <c r="I22" s="75">
        <v>0</v>
      </c>
      <c r="J22" s="72">
        <f t="shared" si="3"/>
        <v>-2000</v>
      </c>
      <c r="K22" s="20">
        <f t="shared" si="4"/>
        <v>-2000</v>
      </c>
    </row>
    <row r="23" spans="1:11" ht="15.75">
      <c r="A23" s="11"/>
      <c r="B23" s="15"/>
      <c r="C23" s="12">
        <v>4261</v>
      </c>
      <c r="D23" s="12" t="s">
        <v>7</v>
      </c>
      <c r="E23" s="22" t="s">
        <v>70</v>
      </c>
      <c r="F23" s="13">
        <v>500</v>
      </c>
      <c r="G23" s="13">
        <v>0</v>
      </c>
      <c r="H23" s="20">
        <f t="shared" si="0"/>
        <v>500</v>
      </c>
      <c r="I23" s="75">
        <v>800</v>
      </c>
      <c r="J23" s="72">
        <f t="shared" si="3"/>
        <v>300</v>
      </c>
      <c r="K23" s="20">
        <f t="shared" si="4"/>
        <v>300</v>
      </c>
    </row>
    <row r="24" spans="1:11" ht="15.75">
      <c r="A24" s="11"/>
      <c r="B24" s="15"/>
      <c r="C24" s="12">
        <v>4317</v>
      </c>
      <c r="D24" s="12" t="s">
        <v>7</v>
      </c>
      <c r="E24" s="22" t="s">
        <v>95</v>
      </c>
      <c r="F24" s="13">
        <v>300000</v>
      </c>
      <c r="G24" s="13">
        <v>0</v>
      </c>
      <c r="H24" s="20">
        <f t="shared" si="0"/>
        <v>300000</v>
      </c>
      <c r="I24" s="75">
        <v>570000</v>
      </c>
      <c r="J24" s="72">
        <f t="shared" si="3"/>
        <v>270000</v>
      </c>
      <c r="K24" s="20">
        <f t="shared" si="4"/>
        <v>270000</v>
      </c>
    </row>
    <row r="25" spans="1:11" ht="15.75">
      <c r="A25" s="11"/>
      <c r="B25" s="15"/>
      <c r="C25" s="12">
        <v>4318</v>
      </c>
      <c r="D25" s="12" t="s">
        <v>7</v>
      </c>
      <c r="E25" s="22" t="s">
        <v>96</v>
      </c>
      <c r="F25" s="13">
        <v>20000</v>
      </c>
      <c r="G25" s="13">
        <v>-20000</v>
      </c>
      <c r="H25" s="20">
        <f t="shared" si="0"/>
        <v>0</v>
      </c>
      <c r="I25" s="75">
        <v>20000</v>
      </c>
      <c r="J25" s="72">
        <f t="shared" si="3"/>
        <v>20000</v>
      </c>
      <c r="K25" s="20">
        <f t="shared" si="4"/>
        <v>0</v>
      </c>
    </row>
    <row r="26" spans="1:11" ht="15.75">
      <c r="A26" s="11"/>
      <c r="B26" s="15"/>
      <c r="C26" s="12">
        <v>4431</v>
      </c>
      <c r="D26" s="12" t="s">
        <v>7</v>
      </c>
      <c r="E26" s="22" t="s">
        <v>71</v>
      </c>
      <c r="F26" s="13">
        <v>40300</v>
      </c>
      <c r="G26" s="13">
        <v>-10000</v>
      </c>
      <c r="H26" s="20">
        <f t="shared" si="0"/>
        <v>30300</v>
      </c>
      <c r="I26" s="75">
        <v>317300</v>
      </c>
      <c r="J26" s="72">
        <f t="shared" si="3"/>
        <v>287000</v>
      </c>
      <c r="K26" s="20">
        <f t="shared" si="4"/>
        <v>277000</v>
      </c>
    </row>
    <row r="27" spans="1:11" ht="16.5" thickBot="1">
      <c r="A27" s="39"/>
      <c r="B27" s="40" t="s">
        <v>47</v>
      </c>
      <c r="C27" s="41"/>
      <c r="D27" s="41"/>
      <c r="E27" s="42"/>
      <c r="F27" s="43">
        <f>(F22+F23+F24+F25+F26)-(F19+F20+F21)</f>
        <v>52800</v>
      </c>
      <c r="G27" s="43">
        <f>(G22+G23+G24+G25+G26)-(G19+G20+G21)</f>
        <v>0</v>
      </c>
      <c r="H27" s="71">
        <f t="shared" si="0"/>
        <v>52800</v>
      </c>
      <c r="I27" s="43">
        <f>(I22+I23+I24+I25+I26)-(I19+I20+I21)</f>
        <v>118100</v>
      </c>
      <c r="J27" s="43">
        <f>(J22+J23+J24+J25+J26)-(J19+J20+J21)</f>
        <v>65300</v>
      </c>
      <c r="K27" s="78">
        <f>(K22+K23+K24+K25+K26)-(K19+K20+K21)</f>
        <v>65300</v>
      </c>
    </row>
    <row r="28" spans="1:11" ht="15.75">
      <c r="A28" s="11">
        <v>36211</v>
      </c>
      <c r="B28" s="15" t="s">
        <v>97</v>
      </c>
      <c r="C28" s="12">
        <v>4317</v>
      </c>
      <c r="D28" s="12" t="s">
        <v>7</v>
      </c>
      <c r="E28" s="22" t="s">
        <v>95</v>
      </c>
      <c r="F28" s="13">
        <v>12300</v>
      </c>
      <c r="G28" s="13">
        <v>0</v>
      </c>
      <c r="H28" s="20">
        <f t="shared" si="0"/>
        <v>12300</v>
      </c>
      <c r="I28" s="75">
        <v>12300</v>
      </c>
      <c r="J28" s="72">
        <f>I28-H28</f>
        <v>0</v>
      </c>
      <c r="K28" s="20">
        <f>I28-F28</f>
        <v>0</v>
      </c>
    </row>
    <row r="29" spans="1:11" ht="15.75">
      <c r="A29" s="11"/>
      <c r="B29" s="15"/>
      <c r="C29" s="12">
        <v>4431</v>
      </c>
      <c r="D29" s="12" t="s">
        <v>7</v>
      </c>
      <c r="E29" s="22" t="s">
        <v>71</v>
      </c>
      <c r="F29" s="13">
        <v>5100</v>
      </c>
      <c r="G29" s="13">
        <v>0</v>
      </c>
      <c r="H29" s="20">
        <f t="shared" si="0"/>
        <v>5100</v>
      </c>
      <c r="I29" s="75">
        <v>5100</v>
      </c>
      <c r="J29" s="72">
        <f>I29-H29</f>
        <v>0</v>
      </c>
      <c r="K29" s="20">
        <f>I29-F29</f>
        <v>0</v>
      </c>
    </row>
    <row r="30" spans="1:11" ht="16.5" thickBot="1">
      <c r="A30" s="39"/>
      <c r="B30" s="40" t="s">
        <v>47</v>
      </c>
      <c r="C30" s="41"/>
      <c r="D30" s="41"/>
      <c r="E30" s="42"/>
      <c r="F30" s="43">
        <f>SUM(F28:F29)</f>
        <v>17400</v>
      </c>
      <c r="G30" s="43">
        <f>SUM(G28:G29)</f>
        <v>0</v>
      </c>
      <c r="H30" s="71">
        <f t="shared" si="0"/>
        <v>17400</v>
      </c>
      <c r="I30" s="43">
        <f>SUM(I28:I29)</f>
        <v>17400</v>
      </c>
      <c r="J30" s="43">
        <f>SUM(J28:J29)</f>
        <v>0</v>
      </c>
      <c r="K30" s="78">
        <f>SUM(K28:K29)</f>
        <v>0</v>
      </c>
    </row>
    <row r="31" spans="1:11" ht="15.75">
      <c r="A31" s="11">
        <v>36212</v>
      </c>
      <c r="B31" s="15" t="s">
        <v>98</v>
      </c>
      <c r="C31" s="12">
        <v>4317</v>
      </c>
      <c r="D31" s="12" t="s">
        <v>7</v>
      </c>
      <c r="E31" s="22" t="s">
        <v>95</v>
      </c>
      <c r="F31" s="13">
        <v>28000</v>
      </c>
      <c r="G31" s="13">
        <v>0</v>
      </c>
      <c r="H31" s="20">
        <f t="shared" si="0"/>
        <v>28000</v>
      </c>
      <c r="I31" s="75">
        <v>28000</v>
      </c>
      <c r="J31" s="72">
        <f>I31-H31</f>
        <v>0</v>
      </c>
      <c r="K31" s="20">
        <f>I31-F31</f>
        <v>0</v>
      </c>
    </row>
    <row r="32" spans="1:11" ht="16.5" thickBot="1">
      <c r="A32" s="39"/>
      <c r="B32" s="40" t="s">
        <v>47</v>
      </c>
      <c r="C32" s="41"/>
      <c r="D32" s="41"/>
      <c r="E32" s="42"/>
      <c r="F32" s="43">
        <f>SUM(F31)</f>
        <v>28000</v>
      </c>
      <c r="G32" s="43">
        <f>SUM(G31)</f>
        <v>0</v>
      </c>
      <c r="H32" s="71">
        <f>F32+G32</f>
        <v>28000</v>
      </c>
      <c r="I32" s="43">
        <f>SUM(I31)</f>
        <v>28000</v>
      </c>
      <c r="J32" s="43">
        <f>SUM(J31)</f>
        <v>0</v>
      </c>
      <c r="K32" s="78">
        <f>SUM(K31)</f>
        <v>0</v>
      </c>
    </row>
    <row r="33" spans="1:11" ht="15.75">
      <c r="A33" s="11">
        <v>36220</v>
      </c>
      <c r="B33" s="15" t="s">
        <v>99</v>
      </c>
      <c r="C33" s="12">
        <v>4317</v>
      </c>
      <c r="D33" s="12" t="s">
        <v>7</v>
      </c>
      <c r="E33" s="22" t="s">
        <v>95</v>
      </c>
      <c r="F33" s="13">
        <v>24000</v>
      </c>
      <c r="G33" s="13">
        <v>0</v>
      </c>
      <c r="H33" s="20">
        <f>F33+G33</f>
        <v>24000</v>
      </c>
      <c r="I33" s="75">
        <v>24000</v>
      </c>
      <c r="J33" s="72">
        <f>I33-H33</f>
        <v>0</v>
      </c>
      <c r="K33" s="20">
        <f>I33-F33</f>
        <v>0</v>
      </c>
    </row>
    <row r="34" spans="1:11" ht="16.5" thickBot="1">
      <c r="A34" s="39"/>
      <c r="B34" s="40" t="s">
        <v>47</v>
      </c>
      <c r="C34" s="41"/>
      <c r="D34" s="41"/>
      <c r="E34" s="42"/>
      <c r="F34" s="43">
        <f>SUM(F33)</f>
        <v>24000</v>
      </c>
      <c r="G34" s="43">
        <f>SUM(G33)</f>
        <v>0</v>
      </c>
      <c r="H34" s="71">
        <f t="shared" si="0"/>
        <v>24000</v>
      </c>
      <c r="I34" s="43">
        <f>SUM(I33)</f>
        <v>24000</v>
      </c>
      <c r="J34" s="43">
        <f>SUM(J33)</f>
        <v>0</v>
      </c>
      <c r="K34" s="78">
        <f>SUM(K33)</f>
        <v>0</v>
      </c>
    </row>
    <row r="35" spans="1:11" ht="15.75">
      <c r="A35" s="11">
        <v>36221</v>
      </c>
      <c r="B35" s="15" t="s">
        <v>58</v>
      </c>
      <c r="C35" s="12">
        <v>3141</v>
      </c>
      <c r="D35" s="12" t="s">
        <v>6</v>
      </c>
      <c r="E35" s="22" t="s">
        <v>92</v>
      </c>
      <c r="F35" s="18">
        <v>267100</v>
      </c>
      <c r="G35" s="13">
        <v>0</v>
      </c>
      <c r="H35" s="20">
        <f t="shared" si="0"/>
        <v>267100</v>
      </c>
      <c r="I35" s="75">
        <v>367100</v>
      </c>
      <c r="J35" s="72">
        <f>I35-H35</f>
        <v>100000</v>
      </c>
      <c r="K35" s="20">
        <f>I35-F35</f>
        <v>100000</v>
      </c>
    </row>
    <row r="36" spans="1:11" ht="15.75">
      <c r="A36" s="11"/>
      <c r="B36" s="15"/>
      <c r="C36" s="12">
        <v>3144</v>
      </c>
      <c r="D36" s="12" t="s">
        <v>6</v>
      </c>
      <c r="E36" s="22" t="s">
        <v>100</v>
      </c>
      <c r="F36" s="18">
        <v>400000</v>
      </c>
      <c r="G36" s="13">
        <v>0</v>
      </c>
      <c r="H36" s="20">
        <f t="shared" si="0"/>
        <v>400000</v>
      </c>
      <c r="I36" s="75">
        <v>300000</v>
      </c>
      <c r="J36" s="72">
        <f>I36-H36</f>
        <v>-100000</v>
      </c>
      <c r="K36" s="20">
        <f>I36-F36</f>
        <v>-100000</v>
      </c>
    </row>
    <row r="37" spans="1:11" ht="15.75">
      <c r="A37" s="11"/>
      <c r="B37" s="15"/>
      <c r="C37" s="12">
        <v>4261</v>
      </c>
      <c r="D37" s="12" t="s">
        <v>7</v>
      </c>
      <c r="E37" s="22" t="s">
        <v>70</v>
      </c>
      <c r="F37" s="13">
        <v>500</v>
      </c>
      <c r="G37" s="13">
        <v>0</v>
      </c>
      <c r="H37" s="20">
        <f t="shared" si="0"/>
        <v>500</v>
      </c>
      <c r="I37" s="75">
        <v>600</v>
      </c>
      <c r="J37" s="72">
        <f>I37-H37</f>
        <v>100</v>
      </c>
      <c r="K37" s="20">
        <f>I37-F37</f>
        <v>100</v>
      </c>
    </row>
    <row r="38" spans="1:11" ht="15.75">
      <c r="A38" s="11"/>
      <c r="B38" s="15"/>
      <c r="C38" s="12">
        <v>4318</v>
      </c>
      <c r="D38" s="12" t="s">
        <v>7</v>
      </c>
      <c r="E38" s="22" t="s">
        <v>96</v>
      </c>
      <c r="F38" s="13">
        <v>820000</v>
      </c>
      <c r="G38" s="13">
        <v>0</v>
      </c>
      <c r="H38" s="20">
        <f t="shared" si="0"/>
        <v>820000</v>
      </c>
      <c r="I38" s="75">
        <v>830000</v>
      </c>
      <c r="J38" s="72">
        <f>I38-H38</f>
        <v>10000</v>
      </c>
      <c r="K38" s="20">
        <f>I38-F38</f>
        <v>10000</v>
      </c>
    </row>
    <row r="39" spans="1:11" ht="15.75">
      <c r="A39" s="11"/>
      <c r="B39" s="15"/>
      <c r="C39" s="12">
        <v>4431</v>
      </c>
      <c r="D39" s="12" t="s">
        <v>7</v>
      </c>
      <c r="E39" s="22" t="s">
        <v>71</v>
      </c>
      <c r="F39" s="13">
        <v>300</v>
      </c>
      <c r="G39" s="13">
        <v>0</v>
      </c>
      <c r="H39" s="20">
        <f t="shared" si="0"/>
        <v>300</v>
      </c>
      <c r="I39" s="75">
        <v>300</v>
      </c>
      <c r="J39" s="72">
        <f>I39-H39</f>
        <v>0</v>
      </c>
      <c r="K39" s="20">
        <f>I39-F39</f>
        <v>0</v>
      </c>
    </row>
    <row r="40" spans="1:11" ht="16.5" thickBot="1">
      <c r="A40" s="39"/>
      <c r="B40" s="40" t="s">
        <v>47</v>
      </c>
      <c r="C40" s="41"/>
      <c r="D40" s="41"/>
      <c r="E40" s="42"/>
      <c r="F40" s="43">
        <f>F39+F38+F37-F36-F35</f>
        <v>153700</v>
      </c>
      <c r="G40" s="43">
        <f>G39+G38+G37-G36-G35</f>
        <v>0</v>
      </c>
      <c r="H40" s="71">
        <f t="shared" si="0"/>
        <v>153700</v>
      </c>
      <c r="I40" s="43">
        <f>I39+I38+I37-I36-I35</f>
        <v>163800</v>
      </c>
      <c r="J40" s="43">
        <f>J39+J38+J37-J36-J35</f>
        <v>10100</v>
      </c>
      <c r="K40" s="78">
        <f>K39+K38+K37-K36-K35</f>
        <v>10100</v>
      </c>
    </row>
    <row r="41" spans="1:11" ht="15.75">
      <c r="A41" s="11">
        <v>36230</v>
      </c>
      <c r="B41" s="15" t="s">
        <v>101</v>
      </c>
      <c r="C41" s="12">
        <v>4317</v>
      </c>
      <c r="D41" s="12" t="s">
        <v>7</v>
      </c>
      <c r="E41" s="22" t="s">
        <v>95</v>
      </c>
      <c r="F41" s="13">
        <v>114400</v>
      </c>
      <c r="G41" s="13">
        <v>44600</v>
      </c>
      <c r="H41" s="20">
        <f t="shared" si="0"/>
        <v>159000</v>
      </c>
      <c r="I41" s="75">
        <v>114400</v>
      </c>
      <c r="J41" s="72">
        <f>I41-H41</f>
        <v>-44600</v>
      </c>
      <c r="K41" s="20">
        <f>I41-F41</f>
        <v>0</v>
      </c>
    </row>
    <row r="42" spans="1:11" ht="16.5" thickBot="1">
      <c r="A42" s="39"/>
      <c r="B42" s="40" t="s">
        <v>47</v>
      </c>
      <c r="C42" s="41"/>
      <c r="D42" s="41"/>
      <c r="E42" s="42"/>
      <c r="F42" s="43">
        <f>SUM(F41)</f>
        <v>114400</v>
      </c>
      <c r="G42" s="43">
        <f>SUM(G41)</f>
        <v>44600</v>
      </c>
      <c r="H42" s="71">
        <f t="shared" si="0"/>
        <v>159000</v>
      </c>
      <c r="I42" s="43">
        <f>SUM(I41)</f>
        <v>114400</v>
      </c>
      <c r="J42" s="43">
        <f>SUM(J41)</f>
        <v>-44600</v>
      </c>
      <c r="K42" s="78">
        <f>SUM(K41)</f>
        <v>0</v>
      </c>
    </row>
    <row r="43" spans="1:11" ht="15.75">
      <c r="A43" s="11">
        <v>36250</v>
      </c>
      <c r="B43" s="15" t="s">
        <v>59</v>
      </c>
      <c r="C43" s="12">
        <v>4431</v>
      </c>
      <c r="D43" s="12" t="s">
        <v>7</v>
      </c>
      <c r="E43" s="22" t="s">
        <v>102</v>
      </c>
      <c r="F43" s="13">
        <v>5000</v>
      </c>
      <c r="G43" s="13">
        <v>0</v>
      </c>
      <c r="H43" s="20">
        <f t="shared" si="0"/>
        <v>5000</v>
      </c>
      <c r="I43" s="75">
        <v>5000</v>
      </c>
      <c r="J43" s="72">
        <f>I43-H43</f>
        <v>0</v>
      </c>
      <c r="K43" s="20">
        <f>I43-F43</f>
        <v>0</v>
      </c>
    </row>
    <row r="44" spans="1:11" ht="16.5" thickBot="1">
      <c r="A44" s="39"/>
      <c r="B44" s="40" t="s">
        <v>47</v>
      </c>
      <c r="C44" s="41"/>
      <c r="D44" s="41"/>
      <c r="E44" s="42"/>
      <c r="F44" s="43">
        <f>SUM(F43)</f>
        <v>5000</v>
      </c>
      <c r="G44" s="43">
        <f>SUM(G43)</f>
        <v>0</v>
      </c>
      <c r="H44" s="71">
        <f t="shared" si="0"/>
        <v>5000</v>
      </c>
      <c r="I44" s="43">
        <f>SUM(I43)</f>
        <v>5000</v>
      </c>
      <c r="J44" s="43">
        <f>SUM(J43)</f>
        <v>0</v>
      </c>
      <c r="K44" s="78">
        <f>SUM(K43)</f>
        <v>0</v>
      </c>
    </row>
    <row r="45" spans="1:11" ht="15.75">
      <c r="A45" s="11">
        <v>36321</v>
      </c>
      <c r="B45" s="15" t="s">
        <v>20</v>
      </c>
      <c r="C45" s="12">
        <v>3481</v>
      </c>
      <c r="D45" s="12" t="s">
        <v>6</v>
      </c>
      <c r="E45" s="22" t="s">
        <v>10</v>
      </c>
      <c r="F45" s="18">
        <v>1000</v>
      </c>
      <c r="G45" s="13">
        <v>100</v>
      </c>
      <c r="H45" s="20">
        <f t="shared" si="0"/>
        <v>1100</v>
      </c>
      <c r="I45" s="75">
        <v>1000</v>
      </c>
      <c r="J45" s="72">
        <f>I45-H45</f>
        <v>-100</v>
      </c>
      <c r="K45" s="20">
        <f>I45-F45</f>
        <v>0</v>
      </c>
    </row>
    <row r="46" spans="1:11" ht="15.75">
      <c r="A46" s="11"/>
      <c r="B46" s="15" t="s">
        <v>21</v>
      </c>
      <c r="C46" s="12">
        <v>4261</v>
      </c>
      <c r="D46" s="12" t="s">
        <v>7</v>
      </c>
      <c r="E46" s="22" t="s">
        <v>70</v>
      </c>
      <c r="F46" s="13">
        <v>200</v>
      </c>
      <c r="G46" s="13">
        <v>0</v>
      </c>
      <c r="H46" s="20">
        <f t="shared" si="0"/>
        <v>200</v>
      </c>
      <c r="I46" s="75">
        <v>200</v>
      </c>
      <c r="J46" s="72">
        <f>I46-H46</f>
        <v>0</v>
      </c>
      <c r="K46" s="20">
        <f>I46-F46</f>
        <v>0</v>
      </c>
    </row>
    <row r="47" spans="1:11" ht="15.75">
      <c r="A47" s="11"/>
      <c r="B47" s="15"/>
      <c r="C47" s="12">
        <v>4331</v>
      </c>
      <c r="D47" s="12" t="s">
        <v>7</v>
      </c>
      <c r="E47" s="21" t="s">
        <v>8</v>
      </c>
      <c r="F47" s="13">
        <v>15000</v>
      </c>
      <c r="G47" s="13">
        <v>-10000</v>
      </c>
      <c r="H47" s="20">
        <f t="shared" si="0"/>
        <v>5000</v>
      </c>
      <c r="I47" s="75">
        <v>15000</v>
      </c>
      <c r="J47" s="72">
        <f>I47-H47</f>
        <v>10000</v>
      </c>
      <c r="K47" s="20">
        <f>I47-F47</f>
        <v>0</v>
      </c>
    </row>
    <row r="48" spans="1:11" ht="15.75">
      <c r="A48" s="8"/>
      <c r="B48" s="14"/>
      <c r="C48" s="9">
        <v>4431</v>
      </c>
      <c r="D48" s="9" t="s">
        <v>7</v>
      </c>
      <c r="E48" s="22" t="s">
        <v>71</v>
      </c>
      <c r="F48" s="10">
        <v>1200</v>
      </c>
      <c r="G48" s="10">
        <v>1800</v>
      </c>
      <c r="H48" s="20">
        <f t="shared" si="0"/>
        <v>3000</v>
      </c>
      <c r="I48" s="75">
        <v>3000</v>
      </c>
      <c r="J48" s="72">
        <f>I48-H48</f>
        <v>0</v>
      </c>
      <c r="K48" s="20">
        <f>I48-F48</f>
        <v>1800</v>
      </c>
    </row>
    <row r="49" spans="1:11" ht="16.5" thickBot="1">
      <c r="A49" s="39"/>
      <c r="B49" s="40" t="s">
        <v>47</v>
      </c>
      <c r="C49" s="41"/>
      <c r="D49" s="41"/>
      <c r="E49" s="42"/>
      <c r="F49" s="43">
        <f>F48+F47+F46-F45</f>
        <v>15400</v>
      </c>
      <c r="G49" s="43">
        <f>G48+G47+G46-G45</f>
        <v>-8300</v>
      </c>
      <c r="H49" s="71">
        <f t="shared" si="0"/>
        <v>7100</v>
      </c>
      <c r="I49" s="43">
        <f>I48+I47+I46-I45</f>
        <v>17200</v>
      </c>
      <c r="J49" s="43">
        <f>J48+J47+J46-J45</f>
        <v>10100</v>
      </c>
      <c r="K49" s="78">
        <f>K48+K47+K46-K45</f>
        <v>1800</v>
      </c>
    </row>
    <row r="50" spans="1:11" ht="15.75">
      <c r="A50" s="11">
        <v>36323</v>
      </c>
      <c r="B50" s="15" t="s">
        <v>22</v>
      </c>
      <c r="C50" s="12">
        <v>3221</v>
      </c>
      <c r="D50" s="12" t="s">
        <v>6</v>
      </c>
      <c r="E50" s="22" t="s">
        <v>14</v>
      </c>
      <c r="F50" s="18">
        <v>10000</v>
      </c>
      <c r="G50" s="13">
        <v>-8000</v>
      </c>
      <c r="H50" s="20">
        <f t="shared" si="0"/>
        <v>2000</v>
      </c>
      <c r="I50" s="75">
        <v>10000</v>
      </c>
      <c r="J50" s="72">
        <f>I50-H50</f>
        <v>8000</v>
      </c>
      <c r="K50" s="20">
        <f>I50-F50</f>
        <v>0</v>
      </c>
    </row>
    <row r="51" spans="1:11" ht="15.75">
      <c r="A51" s="8"/>
      <c r="B51" s="14" t="s">
        <v>23</v>
      </c>
      <c r="C51" s="9">
        <v>3223</v>
      </c>
      <c r="D51" s="9" t="s">
        <v>6</v>
      </c>
      <c r="E51" s="21" t="s">
        <v>15</v>
      </c>
      <c r="F51" s="17">
        <v>1500</v>
      </c>
      <c r="G51" s="10">
        <v>500</v>
      </c>
      <c r="H51" s="20">
        <f t="shared" si="0"/>
        <v>2000</v>
      </c>
      <c r="I51" s="75">
        <v>1500</v>
      </c>
      <c r="J51" s="72">
        <f>I51-H51</f>
        <v>-500</v>
      </c>
      <c r="K51" s="20">
        <f>I51-F51</f>
        <v>0</v>
      </c>
    </row>
    <row r="52" spans="1:11" ht="15.75">
      <c r="A52" s="8"/>
      <c r="B52" s="14" t="s">
        <v>24</v>
      </c>
      <c r="C52" s="12">
        <v>4261</v>
      </c>
      <c r="D52" s="12" t="s">
        <v>7</v>
      </c>
      <c r="E52" s="22" t="s">
        <v>70</v>
      </c>
      <c r="F52" s="10">
        <v>100</v>
      </c>
      <c r="G52" s="10">
        <v>0</v>
      </c>
      <c r="H52" s="20">
        <f t="shared" si="0"/>
        <v>100</v>
      </c>
      <c r="I52" s="75">
        <v>100</v>
      </c>
      <c r="J52" s="72">
        <f>I52-H52</f>
        <v>0</v>
      </c>
      <c r="K52" s="20">
        <f>I52-F52</f>
        <v>0</v>
      </c>
    </row>
    <row r="53" spans="1:11" ht="15.75">
      <c r="A53" s="8"/>
      <c r="B53" s="14"/>
      <c r="C53" s="9">
        <v>4332</v>
      </c>
      <c r="D53" s="9" t="s">
        <v>7</v>
      </c>
      <c r="E53" s="21" t="s">
        <v>9</v>
      </c>
      <c r="F53" s="10">
        <v>5000</v>
      </c>
      <c r="G53" s="10">
        <v>45000</v>
      </c>
      <c r="H53" s="20">
        <f t="shared" si="0"/>
        <v>50000</v>
      </c>
      <c r="I53" s="75">
        <v>50000</v>
      </c>
      <c r="J53" s="72">
        <f>I53-H53</f>
        <v>0</v>
      </c>
      <c r="K53" s="20">
        <f>I53-F53</f>
        <v>45000</v>
      </c>
    </row>
    <row r="54" spans="1:11" ht="15.75">
      <c r="A54" s="8"/>
      <c r="B54" s="14"/>
      <c r="C54" s="9">
        <v>4431</v>
      </c>
      <c r="D54" s="9" t="s">
        <v>7</v>
      </c>
      <c r="E54" s="22" t="s">
        <v>71</v>
      </c>
      <c r="F54" s="10">
        <v>400</v>
      </c>
      <c r="G54" s="10">
        <v>0</v>
      </c>
      <c r="H54" s="20">
        <f t="shared" si="0"/>
        <v>400</v>
      </c>
      <c r="I54" s="75">
        <v>400</v>
      </c>
      <c r="J54" s="72">
        <f>I54-H54</f>
        <v>0</v>
      </c>
      <c r="K54" s="20">
        <f>I54-F54</f>
        <v>0</v>
      </c>
    </row>
    <row r="55" spans="1:11" ht="16.5" thickBot="1">
      <c r="A55" s="39"/>
      <c r="B55" s="40" t="s">
        <v>47</v>
      </c>
      <c r="C55" s="41"/>
      <c r="D55" s="41"/>
      <c r="E55" s="42"/>
      <c r="F55" s="43">
        <f>(F52+F53+F54)-(F50+F51)</f>
        <v>-6000</v>
      </c>
      <c r="G55" s="43">
        <f>(G52+G53+G54)-(G50+G51)</f>
        <v>52500</v>
      </c>
      <c r="H55" s="71">
        <f t="shared" si="0"/>
        <v>46500</v>
      </c>
      <c r="I55" s="43">
        <f>(I52+I53+I54)-(I50+I51)</f>
        <v>39000</v>
      </c>
      <c r="J55" s="43">
        <f>(J52+J53+J54)-(J50+J51)</f>
        <v>-7500</v>
      </c>
      <c r="K55" s="78">
        <f>(K52+K53+K54)-(K50+K51)</f>
        <v>45000</v>
      </c>
    </row>
    <row r="56" spans="1:11" ht="15.75">
      <c r="A56" s="45">
        <v>36325</v>
      </c>
      <c r="B56" s="46" t="s">
        <v>25</v>
      </c>
      <c r="C56" s="47"/>
      <c r="D56" s="47"/>
      <c r="E56" s="48" t="s">
        <v>49</v>
      </c>
      <c r="F56" s="49">
        <v>0</v>
      </c>
      <c r="G56" s="50">
        <v>0</v>
      </c>
      <c r="H56" s="20">
        <f t="shared" si="0"/>
        <v>0</v>
      </c>
      <c r="I56" s="75">
        <v>0</v>
      </c>
      <c r="J56" s="72">
        <f>I56-H56</f>
        <v>0</v>
      </c>
      <c r="K56" s="20">
        <f>I56-F56</f>
        <v>0</v>
      </c>
    </row>
    <row r="57" spans="1:11" ht="16.5" thickBot="1">
      <c r="A57" s="39"/>
      <c r="B57" s="40" t="s">
        <v>47</v>
      </c>
      <c r="C57" s="41"/>
      <c r="D57" s="41"/>
      <c r="E57" s="42"/>
      <c r="F57" s="43">
        <f>SUM(F56)</f>
        <v>0</v>
      </c>
      <c r="G57" s="43">
        <f>SUM(G56)</f>
        <v>0</v>
      </c>
      <c r="H57" s="71">
        <f t="shared" si="0"/>
        <v>0</v>
      </c>
      <c r="I57" s="43">
        <f>SUM(I56)</f>
        <v>0</v>
      </c>
      <c r="J57" s="43">
        <f>SUM(J56)</f>
        <v>0</v>
      </c>
      <c r="K57" s="78">
        <f>SUM(K56)</f>
        <v>0</v>
      </c>
    </row>
    <row r="58" spans="1:15" ht="15.75">
      <c r="A58" s="45">
        <v>36331</v>
      </c>
      <c r="B58" s="46" t="s">
        <v>26</v>
      </c>
      <c r="C58" s="47">
        <v>4261</v>
      </c>
      <c r="D58" s="47" t="s">
        <v>7</v>
      </c>
      <c r="E58" s="22" t="s">
        <v>70</v>
      </c>
      <c r="F58" s="56">
        <v>500</v>
      </c>
      <c r="G58" s="56">
        <v>500</v>
      </c>
      <c r="H58" s="20">
        <f aca="true" t="shared" si="5" ref="H58:H121">F58+G58</f>
        <v>1000</v>
      </c>
      <c r="I58" s="76">
        <v>500</v>
      </c>
      <c r="J58" s="72">
        <f>I58-H58</f>
        <v>-500</v>
      </c>
      <c r="K58" s="20">
        <f>I58-F58</f>
        <v>0</v>
      </c>
      <c r="L58" s="63"/>
      <c r="M58" s="64"/>
      <c r="N58" s="64"/>
      <c r="O58" s="64"/>
    </row>
    <row r="59" spans="1:15" ht="15.75">
      <c r="A59" s="61"/>
      <c r="B59" s="62"/>
      <c r="C59" s="65">
        <v>4331</v>
      </c>
      <c r="D59" s="65" t="s">
        <v>7</v>
      </c>
      <c r="E59" s="22" t="s">
        <v>8</v>
      </c>
      <c r="F59" s="66">
        <v>30000</v>
      </c>
      <c r="G59" s="66">
        <v>-15000</v>
      </c>
      <c r="H59" s="20">
        <f t="shared" si="5"/>
        <v>15000</v>
      </c>
      <c r="I59" s="76">
        <v>30000</v>
      </c>
      <c r="J59" s="72">
        <f>I59-H59</f>
        <v>15000</v>
      </c>
      <c r="K59" s="20">
        <f>I59-F59</f>
        <v>0</v>
      </c>
      <c r="L59" s="63"/>
      <c r="M59" s="64"/>
      <c r="N59" s="64"/>
      <c r="O59" s="64"/>
    </row>
    <row r="60" spans="1:11" ht="15.75">
      <c r="A60" s="11"/>
      <c r="B60" s="15"/>
      <c r="C60" s="12">
        <v>4431</v>
      </c>
      <c r="D60" s="12" t="s">
        <v>7</v>
      </c>
      <c r="E60" s="22" t="s">
        <v>71</v>
      </c>
      <c r="F60" s="13">
        <v>2900</v>
      </c>
      <c r="G60" s="13">
        <v>2100</v>
      </c>
      <c r="H60" s="20">
        <f t="shared" si="5"/>
        <v>5000</v>
      </c>
      <c r="I60" s="75">
        <v>5000</v>
      </c>
      <c r="J60" s="72">
        <f>I60-H60</f>
        <v>0</v>
      </c>
      <c r="K60" s="20">
        <f>I60-F60</f>
        <v>2100</v>
      </c>
    </row>
    <row r="61" spans="1:11" ht="16.5" thickBot="1">
      <c r="A61" s="39"/>
      <c r="B61" s="40" t="s">
        <v>47</v>
      </c>
      <c r="C61" s="41"/>
      <c r="D61" s="41"/>
      <c r="E61" s="42"/>
      <c r="F61" s="43">
        <f>SUM(F58:F60)</f>
        <v>33400</v>
      </c>
      <c r="G61" s="43">
        <f>SUM(G58:G60)</f>
        <v>-12400</v>
      </c>
      <c r="H61" s="71">
        <f t="shared" si="5"/>
        <v>21000</v>
      </c>
      <c r="I61" s="43">
        <f>SUM(I58:I60)</f>
        <v>35500</v>
      </c>
      <c r="J61" s="43">
        <f>SUM(J58:J60)</f>
        <v>14500</v>
      </c>
      <c r="K61" s="78">
        <f>SUM(K58:K60)</f>
        <v>2100</v>
      </c>
    </row>
    <row r="62" spans="1:12" s="64" customFormat="1" ht="15.75">
      <c r="A62" s="45">
        <v>36333</v>
      </c>
      <c r="B62" s="46" t="s">
        <v>27</v>
      </c>
      <c r="C62" s="47">
        <v>4261</v>
      </c>
      <c r="D62" s="47" t="s">
        <v>7</v>
      </c>
      <c r="E62" s="22" t="s">
        <v>70</v>
      </c>
      <c r="F62" s="56">
        <v>100</v>
      </c>
      <c r="G62" s="56">
        <v>0</v>
      </c>
      <c r="H62" s="20">
        <f t="shared" si="5"/>
        <v>100</v>
      </c>
      <c r="I62" s="76">
        <v>100</v>
      </c>
      <c r="J62" s="72">
        <f>I62-H62</f>
        <v>0</v>
      </c>
      <c r="K62" s="20">
        <f>I62-F62</f>
        <v>0</v>
      </c>
      <c r="L62" s="63"/>
    </row>
    <row r="63" spans="1:12" s="64" customFormat="1" ht="15.75">
      <c r="A63" s="61"/>
      <c r="B63" s="62"/>
      <c r="C63" s="65">
        <v>4331</v>
      </c>
      <c r="D63" s="65" t="s">
        <v>7</v>
      </c>
      <c r="E63" s="22" t="s">
        <v>8</v>
      </c>
      <c r="F63" s="66">
        <v>50000</v>
      </c>
      <c r="G63" s="66">
        <v>0</v>
      </c>
      <c r="H63" s="20">
        <f t="shared" si="5"/>
        <v>50000</v>
      </c>
      <c r="I63" s="76">
        <v>60000</v>
      </c>
      <c r="J63" s="72">
        <f>I63-H63</f>
        <v>10000</v>
      </c>
      <c r="K63" s="20">
        <f>I63-F63</f>
        <v>10000</v>
      </c>
      <c r="L63" s="63"/>
    </row>
    <row r="64" spans="1:11" ht="15.75">
      <c r="A64" s="11"/>
      <c r="B64" s="15"/>
      <c r="C64" s="12">
        <v>4431</v>
      </c>
      <c r="D64" s="12" t="s">
        <v>7</v>
      </c>
      <c r="E64" s="22" t="s">
        <v>71</v>
      </c>
      <c r="F64" s="13">
        <v>600</v>
      </c>
      <c r="G64" s="13">
        <v>0</v>
      </c>
      <c r="H64" s="20">
        <f t="shared" si="5"/>
        <v>600</v>
      </c>
      <c r="I64" s="75">
        <v>600</v>
      </c>
      <c r="J64" s="72">
        <f>I64-H64</f>
        <v>0</v>
      </c>
      <c r="K64" s="20">
        <f>I64-F64</f>
        <v>0</v>
      </c>
    </row>
    <row r="65" spans="1:11" ht="16.5" thickBot="1">
      <c r="A65" s="39"/>
      <c r="B65" s="40" t="s">
        <v>47</v>
      </c>
      <c r="C65" s="41"/>
      <c r="D65" s="41"/>
      <c r="E65" s="42"/>
      <c r="F65" s="43">
        <f>SUM(F62:F64)</f>
        <v>50700</v>
      </c>
      <c r="G65" s="43">
        <f>SUM(G62:G64)</f>
        <v>0</v>
      </c>
      <c r="H65" s="71">
        <f t="shared" si="5"/>
        <v>50700</v>
      </c>
      <c r="I65" s="43">
        <f>SUM(I62:I64)</f>
        <v>60700</v>
      </c>
      <c r="J65" s="43">
        <f>SUM(J62:J64)</f>
        <v>10000</v>
      </c>
      <c r="K65" s="78">
        <f>SUM(K62:K64)</f>
        <v>10000</v>
      </c>
    </row>
    <row r="66" spans="1:11" ht="15.75">
      <c r="A66" s="52">
        <v>36334</v>
      </c>
      <c r="B66" s="53" t="s">
        <v>28</v>
      </c>
      <c r="C66" s="47">
        <v>3215</v>
      </c>
      <c r="D66" s="47" t="s">
        <v>6</v>
      </c>
      <c r="E66" s="22" t="s">
        <v>110</v>
      </c>
      <c r="F66" s="59">
        <v>0</v>
      </c>
      <c r="G66" s="50">
        <v>3000</v>
      </c>
      <c r="H66" s="20">
        <f>F66+G66</f>
        <v>3000</v>
      </c>
      <c r="I66" s="75">
        <v>3000</v>
      </c>
      <c r="J66" s="72">
        <f>I66-H66</f>
        <v>0</v>
      </c>
      <c r="K66" s="20">
        <f>I66-F66</f>
        <v>3000</v>
      </c>
    </row>
    <row r="67" spans="1:11" ht="15.75">
      <c r="A67" s="11"/>
      <c r="B67" s="15"/>
      <c r="C67" s="65">
        <v>4261</v>
      </c>
      <c r="D67" s="65" t="s">
        <v>7</v>
      </c>
      <c r="E67" s="22" t="s">
        <v>70</v>
      </c>
      <c r="F67" s="13">
        <v>400</v>
      </c>
      <c r="G67" s="13">
        <v>0</v>
      </c>
      <c r="H67" s="20">
        <f t="shared" si="5"/>
        <v>400</v>
      </c>
      <c r="I67" s="75">
        <v>400</v>
      </c>
      <c r="J67" s="72">
        <f>I67-H67</f>
        <v>0</v>
      </c>
      <c r="K67" s="20">
        <f>I67-F67</f>
        <v>0</v>
      </c>
    </row>
    <row r="68" spans="1:11" ht="15.75">
      <c r="A68" s="8"/>
      <c r="B68" s="14"/>
      <c r="C68" s="65">
        <v>4331</v>
      </c>
      <c r="D68" s="65" t="s">
        <v>7</v>
      </c>
      <c r="E68" s="22" t="s">
        <v>8</v>
      </c>
      <c r="F68" s="17">
        <v>180000</v>
      </c>
      <c r="G68" s="17">
        <v>200000</v>
      </c>
      <c r="H68" s="20">
        <f t="shared" si="5"/>
        <v>380000</v>
      </c>
      <c r="I68" s="76">
        <v>450000</v>
      </c>
      <c r="J68" s="72">
        <f>I68-H68</f>
        <v>70000</v>
      </c>
      <c r="K68" s="20">
        <f>I68-F68</f>
        <v>270000</v>
      </c>
    </row>
    <row r="69" spans="1:11" ht="15.75">
      <c r="A69" s="8"/>
      <c r="B69" s="14"/>
      <c r="C69" s="12">
        <v>4431</v>
      </c>
      <c r="D69" s="12" t="s">
        <v>7</v>
      </c>
      <c r="E69" s="22" t="s">
        <v>71</v>
      </c>
      <c r="F69" s="17">
        <v>400</v>
      </c>
      <c r="G69" s="17">
        <v>600</v>
      </c>
      <c r="H69" s="20">
        <f t="shared" si="5"/>
        <v>1000</v>
      </c>
      <c r="I69" s="76">
        <v>1000</v>
      </c>
      <c r="J69" s="72">
        <f>I69-H69</f>
        <v>0</v>
      </c>
      <c r="K69" s="20">
        <f>I69-F69</f>
        <v>600</v>
      </c>
    </row>
    <row r="70" spans="1:11" ht="16.5" thickBot="1">
      <c r="A70" s="39"/>
      <c r="B70" s="40" t="s">
        <v>47</v>
      </c>
      <c r="C70" s="41"/>
      <c r="D70" s="41"/>
      <c r="E70" s="42"/>
      <c r="F70" s="43">
        <f>F69+F68+F67-F66</f>
        <v>180800</v>
      </c>
      <c r="G70" s="43">
        <f>G69+G68+G67-G66</f>
        <v>197600</v>
      </c>
      <c r="H70" s="71">
        <f t="shared" si="5"/>
        <v>378400</v>
      </c>
      <c r="I70" s="43">
        <f>I69+I68+I67-I66</f>
        <v>448400</v>
      </c>
      <c r="J70" s="43">
        <f>J69+J68+J67-J66</f>
        <v>70000</v>
      </c>
      <c r="K70" s="78">
        <f>K69+K68+K67-K66</f>
        <v>267600</v>
      </c>
    </row>
    <row r="71" spans="1:11" ht="15.75">
      <c r="A71" s="52">
        <v>36335</v>
      </c>
      <c r="B71" s="53" t="s">
        <v>29</v>
      </c>
      <c r="C71" s="47">
        <v>3215</v>
      </c>
      <c r="D71" s="47" t="s">
        <v>6</v>
      </c>
      <c r="E71" s="22" t="s">
        <v>110</v>
      </c>
      <c r="F71" s="59">
        <v>0</v>
      </c>
      <c r="G71" s="50">
        <v>10000</v>
      </c>
      <c r="H71" s="20">
        <f t="shared" si="5"/>
        <v>10000</v>
      </c>
      <c r="I71" s="75">
        <v>10000</v>
      </c>
      <c r="J71" s="72">
        <f>I71-H71</f>
        <v>0</v>
      </c>
      <c r="K71" s="20">
        <f>I71-F71</f>
        <v>10000</v>
      </c>
    </row>
    <row r="72" spans="1:11" ht="15.75">
      <c r="A72" s="11"/>
      <c r="B72" s="15"/>
      <c r="C72" s="65">
        <v>4261</v>
      </c>
      <c r="D72" s="65" t="s">
        <v>7</v>
      </c>
      <c r="E72" s="22" t="s">
        <v>70</v>
      </c>
      <c r="F72" s="13">
        <v>700</v>
      </c>
      <c r="G72" s="13">
        <v>3300</v>
      </c>
      <c r="H72" s="20">
        <f>F72+G72</f>
        <v>4000</v>
      </c>
      <c r="I72" s="75">
        <v>4000</v>
      </c>
      <c r="J72" s="72">
        <f>I72-H72</f>
        <v>0</v>
      </c>
      <c r="K72" s="20">
        <f>I72-F72</f>
        <v>3300</v>
      </c>
    </row>
    <row r="73" spans="1:11" ht="15.75">
      <c r="A73" s="11"/>
      <c r="B73" s="15"/>
      <c r="C73" s="65">
        <v>4331</v>
      </c>
      <c r="D73" s="65" t="s">
        <v>7</v>
      </c>
      <c r="E73" s="22" t="s">
        <v>8</v>
      </c>
      <c r="F73" s="18">
        <v>700000</v>
      </c>
      <c r="G73" s="18">
        <v>400000</v>
      </c>
      <c r="H73" s="20">
        <f t="shared" si="5"/>
        <v>1100000</v>
      </c>
      <c r="I73" s="76">
        <v>1300000</v>
      </c>
      <c r="J73" s="72">
        <f>I73-H73</f>
        <v>200000</v>
      </c>
      <c r="K73" s="20">
        <f>I73-F73</f>
        <v>600000</v>
      </c>
    </row>
    <row r="74" spans="1:11" ht="15.75">
      <c r="A74" s="11"/>
      <c r="B74" s="15"/>
      <c r="C74" s="65">
        <v>4332</v>
      </c>
      <c r="D74" s="65" t="s">
        <v>7</v>
      </c>
      <c r="E74" s="22" t="s">
        <v>9</v>
      </c>
      <c r="F74" s="18">
        <v>0</v>
      </c>
      <c r="G74" s="18">
        <v>2100</v>
      </c>
      <c r="H74" s="20">
        <f t="shared" si="5"/>
        <v>2100</v>
      </c>
      <c r="I74" s="76">
        <v>0</v>
      </c>
      <c r="J74" s="72">
        <f>I74-H74</f>
        <v>-2100</v>
      </c>
      <c r="K74" s="20">
        <f>I74-F74</f>
        <v>0</v>
      </c>
    </row>
    <row r="75" spans="1:11" ht="15.75">
      <c r="A75" s="8"/>
      <c r="B75" s="14"/>
      <c r="C75" s="12">
        <v>4431</v>
      </c>
      <c r="D75" s="12" t="s">
        <v>7</v>
      </c>
      <c r="E75" s="22" t="s">
        <v>71</v>
      </c>
      <c r="F75" s="17">
        <v>600</v>
      </c>
      <c r="G75" s="17">
        <v>7400</v>
      </c>
      <c r="H75" s="20">
        <f t="shared" si="5"/>
        <v>8000</v>
      </c>
      <c r="I75" s="76">
        <v>8000</v>
      </c>
      <c r="J75" s="72">
        <f>I75-H75</f>
        <v>0</v>
      </c>
      <c r="K75" s="20">
        <f>I75-F75</f>
        <v>7400</v>
      </c>
    </row>
    <row r="76" spans="1:11" ht="16.5" thickBot="1">
      <c r="A76" s="39"/>
      <c r="B76" s="40" t="s">
        <v>47</v>
      </c>
      <c r="C76" s="41"/>
      <c r="D76" s="41"/>
      <c r="E76" s="42"/>
      <c r="F76" s="43">
        <f>F75+F74+F73+F72-F71</f>
        <v>701300</v>
      </c>
      <c r="G76" s="43">
        <f>G75+G74+G73+G72-G71</f>
        <v>402800</v>
      </c>
      <c r="H76" s="71">
        <f t="shared" si="5"/>
        <v>1104100</v>
      </c>
      <c r="I76" s="43">
        <f>I75+I74+I73+I72-I71</f>
        <v>1302000</v>
      </c>
      <c r="J76" s="43">
        <f>J75+J74+J73+J72-J71</f>
        <v>197900</v>
      </c>
      <c r="K76" s="78">
        <f>K75+K74+K73+K72-K71</f>
        <v>600700</v>
      </c>
    </row>
    <row r="77" spans="1:11" ht="15.75">
      <c r="A77" s="11">
        <v>36336</v>
      </c>
      <c r="B77" s="15" t="s">
        <v>30</v>
      </c>
      <c r="C77" s="12">
        <v>3221</v>
      </c>
      <c r="D77" s="12" t="s">
        <v>6</v>
      </c>
      <c r="E77" s="22" t="s">
        <v>14</v>
      </c>
      <c r="F77" s="18">
        <v>10000</v>
      </c>
      <c r="G77" s="13">
        <v>-6000</v>
      </c>
      <c r="H77" s="20">
        <f t="shared" si="5"/>
        <v>4000</v>
      </c>
      <c r="I77" s="75">
        <v>5000</v>
      </c>
      <c r="J77" s="72">
        <f>I77-H77</f>
        <v>1000</v>
      </c>
      <c r="K77" s="20">
        <f>I77-F77</f>
        <v>-5000</v>
      </c>
    </row>
    <row r="78" spans="1:11" ht="15.75">
      <c r="A78" s="11"/>
      <c r="B78" s="15"/>
      <c r="C78" s="12">
        <v>3225</v>
      </c>
      <c r="D78" s="12" t="s">
        <v>6</v>
      </c>
      <c r="E78" s="22" t="s">
        <v>111</v>
      </c>
      <c r="F78" s="18">
        <v>0</v>
      </c>
      <c r="G78" s="13">
        <v>8000</v>
      </c>
      <c r="H78" s="20">
        <f t="shared" si="5"/>
        <v>8000</v>
      </c>
      <c r="I78" s="75">
        <v>5000</v>
      </c>
      <c r="J78" s="72">
        <f aca="true" t="shared" si="6" ref="J78:J83">I78-H78</f>
        <v>-3000</v>
      </c>
      <c r="K78" s="20">
        <f aca="true" t="shared" si="7" ref="K78:K83">I78-F78</f>
        <v>5000</v>
      </c>
    </row>
    <row r="79" spans="1:11" ht="15.75">
      <c r="A79" s="11"/>
      <c r="B79" s="15"/>
      <c r="C79" s="12">
        <v>4261</v>
      </c>
      <c r="D79" s="12" t="s">
        <v>7</v>
      </c>
      <c r="E79" s="22" t="s">
        <v>70</v>
      </c>
      <c r="F79" s="13">
        <v>300</v>
      </c>
      <c r="G79" s="13">
        <v>0</v>
      </c>
      <c r="H79" s="20">
        <f t="shared" si="5"/>
        <v>300</v>
      </c>
      <c r="I79" s="75">
        <v>300</v>
      </c>
      <c r="J79" s="72">
        <f t="shared" si="6"/>
        <v>0</v>
      </c>
      <c r="K79" s="20">
        <f t="shared" si="7"/>
        <v>0</v>
      </c>
    </row>
    <row r="80" spans="1:11" ht="15.75">
      <c r="A80" s="11"/>
      <c r="B80" s="15"/>
      <c r="C80" s="12">
        <v>4331</v>
      </c>
      <c r="D80" s="12" t="s">
        <v>7</v>
      </c>
      <c r="E80" s="22" t="s">
        <v>8</v>
      </c>
      <c r="F80" s="13">
        <v>0</v>
      </c>
      <c r="G80" s="13">
        <v>500</v>
      </c>
      <c r="H80" s="20">
        <f t="shared" si="5"/>
        <v>500</v>
      </c>
      <c r="I80" s="75">
        <v>0</v>
      </c>
      <c r="J80" s="72">
        <f t="shared" si="6"/>
        <v>-500</v>
      </c>
      <c r="K80" s="20">
        <f t="shared" si="7"/>
        <v>0</v>
      </c>
    </row>
    <row r="81" spans="1:11" ht="15.75">
      <c r="A81" s="8"/>
      <c r="B81" s="14"/>
      <c r="C81" s="9">
        <v>4332</v>
      </c>
      <c r="D81" s="9" t="s">
        <v>7</v>
      </c>
      <c r="E81" s="21" t="s">
        <v>9</v>
      </c>
      <c r="F81" s="10">
        <v>1050000</v>
      </c>
      <c r="G81" s="10">
        <v>-100000</v>
      </c>
      <c r="H81" s="20">
        <f t="shared" si="5"/>
        <v>950000</v>
      </c>
      <c r="I81" s="75">
        <v>1050000</v>
      </c>
      <c r="J81" s="72">
        <f t="shared" si="6"/>
        <v>100000</v>
      </c>
      <c r="K81" s="20">
        <f t="shared" si="7"/>
        <v>0</v>
      </c>
    </row>
    <row r="82" spans="1:11" ht="15.75">
      <c r="A82" s="8"/>
      <c r="B82" s="14"/>
      <c r="C82" s="9">
        <v>4431</v>
      </c>
      <c r="D82" s="9" t="s">
        <v>7</v>
      </c>
      <c r="E82" s="22" t="s">
        <v>71</v>
      </c>
      <c r="F82" s="17">
        <v>1800</v>
      </c>
      <c r="G82" s="17">
        <v>-800</v>
      </c>
      <c r="H82" s="20">
        <f>F82+G82</f>
        <v>1000</v>
      </c>
      <c r="I82" s="76">
        <v>1800</v>
      </c>
      <c r="J82" s="72">
        <f t="shared" si="6"/>
        <v>800</v>
      </c>
      <c r="K82" s="20">
        <f t="shared" si="7"/>
        <v>0</v>
      </c>
    </row>
    <row r="83" spans="1:11" ht="15.75">
      <c r="A83" s="8"/>
      <c r="B83" s="14"/>
      <c r="C83" s="9">
        <v>4452</v>
      </c>
      <c r="D83" s="9" t="s">
        <v>7</v>
      </c>
      <c r="E83" s="22" t="s">
        <v>16</v>
      </c>
      <c r="F83" s="17">
        <v>0</v>
      </c>
      <c r="G83" s="17">
        <v>15000</v>
      </c>
      <c r="H83" s="20">
        <f t="shared" si="5"/>
        <v>15000</v>
      </c>
      <c r="I83" s="76">
        <v>0</v>
      </c>
      <c r="J83" s="72">
        <f t="shared" si="6"/>
        <v>-15000</v>
      </c>
      <c r="K83" s="20">
        <f t="shared" si="7"/>
        <v>0</v>
      </c>
    </row>
    <row r="84" spans="1:11" ht="16.5" thickBot="1">
      <c r="A84" s="39"/>
      <c r="B84" s="40" t="s">
        <v>47</v>
      </c>
      <c r="C84" s="41"/>
      <c r="D84" s="41"/>
      <c r="E84" s="42"/>
      <c r="F84" s="43">
        <f>(F79+F80+F81+F82+F83)-(F77+F78)</f>
        <v>1042100</v>
      </c>
      <c r="G84" s="43">
        <f>(G79+G80+G81+G82+G83)-(G77+G78)</f>
        <v>-87300</v>
      </c>
      <c r="H84" s="71">
        <f t="shared" si="5"/>
        <v>954800</v>
      </c>
      <c r="I84" s="43">
        <f>(I79+I80+I81+I82+I83)-(I77+I78)</f>
        <v>1042100</v>
      </c>
      <c r="J84" s="43">
        <f>(J79+J80+J81+J82+J83)-(J77+J78)</f>
        <v>87300</v>
      </c>
      <c r="K84" s="78">
        <f>(K79+K80+K81+K82+K83)-(K77+K78)</f>
        <v>0</v>
      </c>
    </row>
    <row r="85" spans="1:11" ht="15.75">
      <c r="A85" s="11">
        <v>36338</v>
      </c>
      <c r="B85" s="15" t="s">
        <v>31</v>
      </c>
      <c r="C85" s="12">
        <v>3221</v>
      </c>
      <c r="D85" s="12" t="s">
        <v>6</v>
      </c>
      <c r="E85" s="22" t="s">
        <v>14</v>
      </c>
      <c r="F85" s="18">
        <v>140000</v>
      </c>
      <c r="G85" s="13">
        <v>30000</v>
      </c>
      <c r="H85" s="20">
        <f t="shared" si="5"/>
        <v>170000</v>
      </c>
      <c r="I85" s="75">
        <v>170000</v>
      </c>
      <c r="J85" s="72">
        <f>I85-H85</f>
        <v>0</v>
      </c>
      <c r="K85" s="20">
        <f>I85-F85</f>
        <v>30000</v>
      </c>
    </row>
    <row r="86" spans="1:11" ht="15.75">
      <c r="A86" s="8"/>
      <c r="B86" s="14"/>
      <c r="C86" s="9">
        <v>3223</v>
      </c>
      <c r="D86" s="9" t="s">
        <v>6</v>
      </c>
      <c r="E86" s="21" t="s">
        <v>15</v>
      </c>
      <c r="F86" s="17">
        <v>8500</v>
      </c>
      <c r="G86" s="10">
        <v>61500</v>
      </c>
      <c r="H86" s="20">
        <f t="shared" si="5"/>
        <v>70000</v>
      </c>
      <c r="I86" s="75">
        <v>70000</v>
      </c>
      <c r="J86" s="72">
        <f aca="true" t="shared" si="8" ref="J86:J94">I86-H86</f>
        <v>0</v>
      </c>
      <c r="K86" s="20">
        <f aca="true" t="shared" si="9" ref="K86:K94">I86-F86</f>
        <v>61500</v>
      </c>
    </row>
    <row r="87" spans="1:11" ht="15.75">
      <c r="A87" s="8"/>
      <c r="B87" s="14"/>
      <c r="C87" s="9">
        <v>3225</v>
      </c>
      <c r="D87" s="9" t="s">
        <v>6</v>
      </c>
      <c r="E87" s="22" t="s">
        <v>111</v>
      </c>
      <c r="F87" s="17">
        <v>0</v>
      </c>
      <c r="G87" s="10">
        <v>30000</v>
      </c>
      <c r="H87" s="20">
        <f t="shared" si="5"/>
        <v>30000</v>
      </c>
      <c r="I87" s="75">
        <v>30000</v>
      </c>
      <c r="J87" s="72">
        <f t="shared" si="8"/>
        <v>0</v>
      </c>
      <c r="K87" s="20">
        <f t="shared" si="9"/>
        <v>30000</v>
      </c>
    </row>
    <row r="88" spans="1:11" ht="15.75">
      <c r="A88" s="8"/>
      <c r="B88" s="14"/>
      <c r="C88" s="9">
        <v>3481</v>
      </c>
      <c r="D88" s="9" t="s">
        <v>6</v>
      </c>
      <c r="E88" s="21" t="s">
        <v>10</v>
      </c>
      <c r="F88" s="17">
        <v>7000</v>
      </c>
      <c r="G88" s="10">
        <v>0</v>
      </c>
      <c r="H88" s="20">
        <f t="shared" si="5"/>
        <v>7000</v>
      </c>
      <c r="I88" s="75">
        <v>0</v>
      </c>
      <c r="J88" s="72">
        <f t="shared" si="8"/>
        <v>-7000</v>
      </c>
      <c r="K88" s="20">
        <f t="shared" si="9"/>
        <v>-7000</v>
      </c>
    </row>
    <row r="89" spans="1:11" ht="15.75">
      <c r="A89" s="8"/>
      <c r="B89" s="14" t="s">
        <v>46</v>
      </c>
      <c r="C89" s="9">
        <v>3482</v>
      </c>
      <c r="D89" s="9" t="s">
        <v>6</v>
      </c>
      <c r="E89" s="21" t="s">
        <v>11</v>
      </c>
      <c r="F89" s="17">
        <v>110000</v>
      </c>
      <c r="G89" s="10">
        <v>40000</v>
      </c>
      <c r="H89" s="20">
        <f t="shared" si="5"/>
        <v>150000</v>
      </c>
      <c r="I89" s="75">
        <v>150000</v>
      </c>
      <c r="J89" s="72">
        <f t="shared" si="8"/>
        <v>0</v>
      </c>
      <c r="K89" s="20">
        <f t="shared" si="9"/>
        <v>40000</v>
      </c>
    </row>
    <row r="90" spans="1:11" ht="15.75">
      <c r="A90" s="8"/>
      <c r="B90" s="14"/>
      <c r="C90" s="12">
        <v>4261</v>
      </c>
      <c r="D90" s="12" t="s">
        <v>7</v>
      </c>
      <c r="E90" s="22" t="s">
        <v>70</v>
      </c>
      <c r="F90" s="10">
        <v>400</v>
      </c>
      <c r="G90" s="10">
        <v>0</v>
      </c>
      <c r="H90" s="20">
        <f t="shared" si="5"/>
        <v>400</v>
      </c>
      <c r="I90" s="75">
        <v>400</v>
      </c>
      <c r="J90" s="72">
        <f t="shared" si="8"/>
        <v>0</v>
      </c>
      <c r="K90" s="20">
        <f t="shared" si="9"/>
        <v>0</v>
      </c>
    </row>
    <row r="91" spans="1:11" ht="15.75">
      <c r="A91" s="8"/>
      <c r="B91" s="14"/>
      <c r="C91" s="12">
        <v>4331</v>
      </c>
      <c r="D91" s="12" t="s">
        <v>7</v>
      </c>
      <c r="E91" s="22" t="s">
        <v>8</v>
      </c>
      <c r="F91" s="10">
        <v>0</v>
      </c>
      <c r="G91" s="10">
        <v>1700</v>
      </c>
      <c r="H91" s="20">
        <f t="shared" si="5"/>
        <v>1700</v>
      </c>
      <c r="I91" s="75">
        <v>0</v>
      </c>
      <c r="J91" s="72">
        <f t="shared" si="8"/>
        <v>-1700</v>
      </c>
      <c r="K91" s="20">
        <f t="shared" si="9"/>
        <v>0</v>
      </c>
    </row>
    <row r="92" spans="1:11" ht="15.75">
      <c r="A92" s="8"/>
      <c r="B92" s="14"/>
      <c r="C92" s="9">
        <v>4332</v>
      </c>
      <c r="D92" s="9" t="s">
        <v>7</v>
      </c>
      <c r="E92" s="21" t="s">
        <v>9</v>
      </c>
      <c r="F92" s="10">
        <v>3300000</v>
      </c>
      <c r="G92" s="10">
        <v>1000000</v>
      </c>
      <c r="H92" s="20">
        <f t="shared" si="5"/>
        <v>4300000</v>
      </c>
      <c r="I92" s="75">
        <v>5000000</v>
      </c>
      <c r="J92" s="72">
        <f t="shared" si="8"/>
        <v>700000</v>
      </c>
      <c r="K92" s="20">
        <f t="shared" si="9"/>
        <v>1700000</v>
      </c>
    </row>
    <row r="93" spans="1:11" ht="15.75">
      <c r="A93" s="8"/>
      <c r="B93" s="14"/>
      <c r="C93" s="9">
        <v>4431</v>
      </c>
      <c r="D93" s="9" t="s">
        <v>7</v>
      </c>
      <c r="E93" s="22" t="s">
        <v>71</v>
      </c>
      <c r="F93" s="10">
        <v>2300</v>
      </c>
      <c r="G93" s="10">
        <v>3700</v>
      </c>
      <c r="H93" s="20">
        <f t="shared" si="5"/>
        <v>6000</v>
      </c>
      <c r="I93" s="75">
        <v>6000</v>
      </c>
      <c r="J93" s="72">
        <f t="shared" si="8"/>
        <v>0</v>
      </c>
      <c r="K93" s="20">
        <f t="shared" si="9"/>
        <v>3700</v>
      </c>
    </row>
    <row r="94" spans="1:11" ht="15.75">
      <c r="A94" s="8"/>
      <c r="B94" s="14"/>
      <c r="C94" s="9">
        <v>4452</v>
      </c>
      <c r="D94" s="9" t="s">
        <v>7</v>
      </c>
      <c r="E94" s="21" t="s">
        <v>16</v>
      </c>
      <c r="F94" s="10">
        <v>60000</v>
      </c>
      <c r="G94" s="10">
        <v>240000</v>
      </c>
      <c r="H94" s="20">
        <f t="shared" si="5"/>
        <v>300000</v>
      </c>
      <c r="I94" s="75">
        <v>200000</v>
      </c>
      <c r="J94" s="72">
        <f t="shared" si="8"/>
        <v>-100000</v>
      </c>
      <c r="K94" s="20">
        <f t="shared" si="9"/>
        <v>140000</v>
      </c>
    </row>
    <row r="95" spans="1:11" ht="16.5" thickBot="1">
      <c r="A95" s="39"/>
      <c r="B95" s="40" t="s">
        <v>47</v>
      </c>
      <c r="C95" s="41"/>
      <c r="D95" s="41"/>
      <c r="E95" s="42"/>
      <c r="F95" s="43">
        <f>(F90+F91+F92+F93+F94)-(F85+F86+F87+F88+F89)</f>
        <v>3097200</v>
      </c>
      <c r="G95" s="43">
        <f>(G90+G91+G92+G93+G94)-(G85+G86+G87+G88+G89)</f>
        <v>1083900</v>
      </c>
      <c r="H95" s="71">
        <f t="shared" si="5"/>
        <v>4181100</v>
      </c>
      <c r="I95" s="43">
        <f>(I90+I91+I92+I93+I94)-(I85+I86+I87+I88+I89)</f>
        <v>4786400</v>
      </c>
      <c r="J95" s="43">
        <f>(J90+J91+J92+J93+J94)-(J85+J86+J87+J88+J89)</f>
        <v>605300</v>
      </c>
      <c r="K95" s="78">
        <f>(K90+K91+K92+K93+K94)-(K85+K86+K87+K88+K89)</f>
        <v>1689200</v>
      </c>
    </row>
    <row r="96" spans="1:11" ht="15.75">
      <c r="A96" s="45">
        <v>36339</v>
      </c>
      <c r="B96" s="46" t="s">
        <v>32</v>
      </c>
      <c r="C96" s="47">
        <v>4261</v>
      </c>
      <c r="D96" s="12" t="s">
        <v>7</v>
      </c>
      <c r="E96" s="22" t="s">
        <v>70</v>
      </c>
      <c r="F96" s="57">
        <v>100</v>
      </c>
      <c r="G96" s="57">
        <v>0</v>
      </c>
      <c r="H96" s="20">
        <f t="shared" si="5"/>
        <v>100</v>
      </c>
      <c r="I96" s="75">
        <v>100</v>
      </c>
      <c r="J96" s="72">
        <f>I96-H96</f>
        <v>0</v>
      </c>
      <c r="K96" s="20">
        <f>I96-F96</f>
        <v>0</v>
      </c>
    </row>
    <row r="97" spans="1:11" ht="15.75">
      <c r="A97" s="67"/>
      <c r="B97" s="68"/>
      <c r="C97" s="69">
        <v>4431</v>
      </c>
      <c r="D97" s="9" t="s">
        <v>7</v>
      </c>
      <c r="E97" s="22" t="s">
        <v>71</v>
      </c>
      <c r="F97" s="70">
        <v>400</v>
      </c>
      <c r="G97" s="70">
        <v>0</v>
      </c>
      <c r="H97" s="20">
        <f t="shared" si="5"/>
        <v>400</v>
      </c>
      <c r="I97" s="76">
        <v>400</v>
      </c>
      <c r="J97" s="72">
        <f>I97-H97</f>
        <v>0</v>
      </c>
      <c r="K97" s="20">
        <f>I97-F97</f>
        <v>0</v>
      </c>
    </row>
    <row r="98" spans="1:11" ht="16.5" thickBot="1">
      <c r="A98" s="39"/>
      <c r="B98" s="40" t="s">
        <v>47</v>
      </c>
      <c r="C98" s="41"/>
      <c r="D98" s="41"/>
      <c r="E98" s="42"/>
      <c r="F98" s="43">
        <f>SUM(F96:F97)</f>
        <v>500</v>
      </c>
      <c r="G98" s="43">
        <f>SUM(G96:G97)</f>
        <v>0</v>
      </c>
      <c r="H98" s="71">
        <f t="shared" si="5"/>
        <v>500</v>
      </c>
      <c r="I98" s="43">
        <f>SUM(I96:I97)</f>
        <v>500</v>
      </c>
      <c r="J98" s="43">
        <f>SUM(J96:J97)</f>
        <v>0</v>
      </c>
      <c r="K98" s="78">
        <f>SUM(K96:K97)</f>
        <v>0</v>
      </c>
    </row>
    <row r="99" spans="1:11" ht="15.75">
      <c r="A99" s="11">
        <v>36341</v>
      </c>
      <c r="B99" s="15" t="s">
        <v>33</v>
      </c>
      <c r="C99" s="12">
        <v>3211</v>
      </c>
      <c r="D99" s="12" t="s">
        <v>6</v>
      </c>
      <c r="E99" s="22" t="s">
        <v>12</v>
      </c>
      <c r="F99" s="18">
        <v>9000</v>
      </c>
      <c r="G99" s="13">
        <v>6000</v>
      </c>
      <c r="H99" s="20">
        <f t="shared" si="5"/>
        <v>15000</v>
      </c>
      <c r="I99" s="75">
        <v>15000</v>
      </c>
      <c r="J99" s="72">
        <f>I99-H99</f>
        <v>0</v>
      </c>
      <c r="K99" s="20">
        <f>I99-F99</f>
        <v>6000</v>
      </c>
    </row>
    <row r="100" spans="1:11" ht="15.75">
      <c r="A100" s="8"/>
      <c r="B100" s="14"/>
      <c r="C100" s="9">
        <v>3213</v>
      </c>
      <c r="D100" s="9" t="s">
        <v>6</v>
      </c>
      <c r="E100" s="21" t="s">
        <v>13</v>
      </c>
      <c r="F100" s="17">
        <v>34000</v>
      </c>
      <c r="G100" s="10">
        <v>-14000</v>
      </c>
      <c r="H100" s="20">
        <f t="shared" si="5"/>
        <v>20000</v>
      </c>
      <c r="I100" s="75">
        <v>20000</v>
      </c>
      <c r="J100" s="72">
        <f aca="true" t="shared" si="10" ref="J100:J109">I100-H100</f>
        <v>0</v>
      </c>
      <c r="K100" s="20">
        <f aca="true" t="shared" si="11" ref="K100:K109">I100-F100</f>
        <v>-14000</v>
      </c>
    </row>
    <row r="101" spans="1:11" ht="15.75">
      <c r="A101" s="8"/>
      <c r="B101" s="14"/>
      <c r="C101" s="9">
        <v>3221</v>
      </c>
      <c r="D101" s="9" t="s">
        <v>6</v>
      </c>
      <c r="E101" s="21" t="s">
        <v>14</v>
      </c>
      <c r="F101" s="17">
        <v>14000</v>
      </c>
      <c r="G101" s="10">
        <v>18000</v>
      </c>
      <c r="H101" s="20">
        <f t="shared" si="5"/>
        <v>32000</v>
      </c>
      <c r="I101" s="75">
        <v>30000</v>
      </c>
      <c r="J101" s="72">
        <f t="shared" si="10"/>
        <v>-2000</v>
      </c>
      <c r="K101" s="20">
        <f t="shared" si="11"/>
        <v>16000</v>
      </c>
    </row>
    <row r="102" spans="1:11" ht="15.75">
      <c r="A102" s="8"/>
      <c r="B102" s="14"/>
      <c r="C102" s="9">
        <v>3223</v>
      </c>
      <c r="D102" s="9" t="s">
        <v>6</v>
      </c>
      <c r="E102" s="21" t="s">
        <v>15</v>
      </c>
      <c r="F102" s="17">
        <v>84000</v>
      </c>
      <c r="G102" s="10">
        <v>-34000</v>
      </c>
      <c r="H102" s="20">
        <f t="shared" si="5"/>
        <v>50000</v>
      </c>
      <c r="I102" s="75">
        <v>50000</v>
      </c>
      <c r="J102" s="72">
        <f t="shared" si="10"/>
        <v>0</v>
      </c>
      <c r="K102" s="20">
        <f t="shared" si="11"/>
        <v>-34000</v>
      </c>
    </row>
    <row r="103" spans="1:11" ht="15.75">
      <c r="A103" s="8"/>
      <c r="B103" s="14" t="s">
        <v>46</v>
      </c>
      <c r="C103" s="9">
        <v>3481</v>
      </c>
      <c r="D103" s="9" t="s">
        <v>6</v>
      </c>
      <c r="E103" s="21" t="s">
        <v>10</v>
      </c>
      <c r="F103" s="17">
        <v>11000</v>
      </c>
      <c r="G103" s="10">
        <v>-11000</v>
      </c>
      <c r="H103" s="20">
        <f t="shared" si="5"/>
        <v>0</v>
      </c>
      <c r="I103" s="75">
        <v>0</v>
      </c>
      <c r="J103" s="72">
        <f t="shared" si="10"/>
        <v>0</v>
      </c>
      <c r="K103" s="20">
        <f t="shared" si="11"/>
        <v>-11000</v>
      </c>
    </row>
    <row r="104" spans="1:11" ht="15.75">
      <c r="A104" s="8"/>
      <c r="B104" s="14"/>
      <c r="C104" s="9">
        <v>3482</v>
      </c>
      <c r="D104" s="9" t="s">
        <v>6</v>
      </c>
      <c r="E104" s="21" t="s">
        <v>11</v>
      </c>
      <c r="F104" s="17">
        <v>54000</v>
      </c>
      <c r="G104" s="10">
        <v>11000</v>
      </c>
      <c r="H104" s="20">
        <f t="shared" si="5"/>
        <v>65000</v>
      </c>
      <c r="I104" s="75">
        <v>50000</v>
      </c>
      <c r="J104" s="72">
        <f t="shared" si="10"/>
        <v>-15000</v>
      </c>
      <c r="K104" s="20">
        <f t="shared" si="11"/>
        <v>-4000</v>
      </c>
    </row>
    <row r="105" spans="1:11" ht="15.75">
      <c r="A105" s="8"/>
      <c r="B105" s="14"/>
      <c r="C105" s="12">
        <v>4261</v>
      </c>
      <c r="D105" s="12" t="s">
        <v>7</v>
      </c>
      <c r="E105" s="22" t="s">
        <v>70</v>
      </c>
      <c r="F105" s="10">
        <v>200</v>
      </c>
      <c r="G105" s="10">
        <v>0</v>
      </c>
      <c r="H105" s="20">
        <f t="shared" si="5"/>
        <v>200</v>
      </c>
      <c r="I105" s="75">
        <v>200</v>
      </c>
      <c r="J105" s="72">
        <f t="shared" si="10"/>
        <v>0</v>
      </c>
      <c r="K105" s="20">
        <f t="shared" si="11"/>
        <v>0</v>
      </c>
    </row>
    <row r="106" spans="1:11" ht="15.75">
      <c r="A106" s="8"/>
      <c r="B106" s="14"/>
      <c r="C106" s="9">
        <v>4331</v>
      </c>
      <c r="D106" s="9" t="s">
        <v>7</v>
      </c>
      <c r="E106" s="21" t="s">
        <v>8</v>
      </c>
      <c r="F106" s="10">
        <v>170000</v>
      </c>
      <c r="G106" s="10">
        <v>20000</v>
      </c>
      <c r="H106" s="20">
        <f t="shared" si="5"/>
        <v>190000</v>
      </c>
      <c r="I106" s="75">
        <v>190000</v>
      </c>
      <c r="J106" s="72">
        <f t="shared" si="10"/>
        <v>0</v>
      </c>
      <c r="K106" s="20">
        <f t="shared" si="11"/>
        <v>20000</v>
      </c>
    </row>
    <row r="107" spans="1:11" ht="15.75">
      <c r="A107" s="8"/>
      <c r="B107" s="14"/>
      <c r="C107" s="9">
        <v>4332</v>
      </c>
      <c r="D107" s="9" t="s">
        <v>7</v>
      </c>
      <c r="E107" s="21" t="s">
        <v>9</v>
      </c>
      <c r="F107" s="10">
        <v>600000</v>
      </c>
      <c r="G107" s="10">
        <v>350000</v>
      </c>
      <c r="H107" s="20">
        <f t="shared" si="5"/>
        <v>950000</v>
      </c>
      <c r="I107" s="75">
        <v>950000</v>
      </c>
      <c r="J107" s="72">
        <f t="shared" si="10"/>
        <v>0</v>
      </c>
      <c r="K107" s="20">
        <f t="shared" si="11"/>
        <v>350000</v>
      </c>
    </row>
    <row r="108" spans="1:11" ht="15.75">
      <c r="A108" s="8"/>
      <c r="B108" s="14"/>
      <c r="C108" s="9">
        <v>4431</v>
      </c>
      <c r="D108" s="9" t="s">
        <v>7</v>
      </c>
      <c r="E108" s="22" t="s">
        <v>71</v>
      </c>
      <c r="F108" s="10">
        <v>1000</v>
      </c>
      <c r="G108" s="10">
        <v>0</v>
      </c>
      <c r="H108" s="20">
        <f t="shared" si="5"/>
        <v>1000</v>
      </c>
      <c r="I108" s="75">
        <v>1000</v>
      </c>
      <c r="J108" s="72">
        <f t="shared" si="10"/>
        <v>0</v>
      </c>
      <c r="K108" s="20">
        <f t="shared" si="11"/>
        <v>0</v>
      </c>
    </row>
    <row r="109" spans="1:11" ht="15.75">
      <c r="A109" s="8"/>
      <c r="B109" s="14"/>
      <c r="C109" s="9">
        <v>4452</v>
      </c>
      <c r="D109" s="9" t="s">
        <v>7</v>
      </c>
      <c r="E109" s="21" t="s">
        <v>16</v>
      </c>
      <c r="F109" s="10">
        <v>50000</v>
      </c>
      <c r="G109" s="10">
        <v>-30000</v>
      </c>
      <c r="H109" s="20">
        <f t="shared" si="5"/>
        <v>20000</v>
      </c>
      <c r="I109" s="75">
        <v>50000</v>
      </c>
      <c r="J109" s="72">
        <f t="shared" si="10"/>
        <v>30000</v>
      </c>
      <c r="K109" s="20">
        <f t="shared" si="11"/>
        <v>0</v>
      </c>
    </row>
    <row r="110" spans="1:11" ht="16.5" thickBot="1">
      <c r="A110" s="39"/>
      <c r="B110" s="40" t="s">
        <v>47</v>
      </c>
      <c r="C110" s="41"/>
      <c r="D110" s="41"/>
      <c r="E110" s="42"/>
      <c r="F110" s="43">
        <f>(F105+F106+F107+F108+F109)-(F99+F100+F101+F102+F103+F104)</f>
        <v>615200</v>
      </c>
      <c r="G110" s="43">
        <f>(G105+G106+G107+G108+G109)-(G99+G100+G101+G102+G103+G104)</f>
        <v>364000</v>
      </c>
      <c r="H110" s="71">
        <f t="shared" si="5"/>
        <v>979200</v>
      </c>
      <c r="I110" s="43">
        <f>(I105+I106+I107+I108+I109)-(I99+I100+I101+I102+I103+I104)</f>
        <v>1026200</v>
      </c>
      <c r="J110" s="43">
        <f>(J105+J106+J107+J108+J109)-(J99+J100+J101+J102+J103+J104)</f>
        <v>47000</v>
      </c>
      <c r="K110" s="78">
        <f>(K105+K106+K107+K108+K109)-(K99+K100+K101+K102+K103+K104)</f>
        <v>411000</v>
      </c>
    </row>
    <row r="111" spans="1:11" ht="15.75">
      <c r="A111" s="11">
        <v>36342</v>
      </c>
      <c r="B111" s="15" t="s">
        <v>34</v>
      </c>
      <c r="C111" s="12">
        <v>3211</v>
      </c>
      <c r="D111" s="12" t="s">
        <v>6</v>
      </c>
      <c r="E111" s="22" t="s">
        <v>12</v>
      </c>
      <c r="F111" s="18">
        <v>1000</v>
      </c>
      <c r="G111" s="13">
        <v>4000</v>
      </c>
      <c r="H111" s="20">
        <f t="shared" si="5"/>
        <v>5000</v>
      </c>
      <c r="I111" s="75">
        <v>5000</v>
      </c>
      <c r="J111" s="72">
        <f>I111-H111</f>
        <v>0</v>
      </c>
      <c r="K111" s="20">
        <f>I111-F111</f>
        <v>4000</v>
      </c>
    </row>
    <row r="112" spans="1:11" ht="15.75">
      <c r="A112" s="8"/>
      <c r="B112" s="14" t="s">
        <v>35</v>
      </c>
      <c r="C112" s="9">
        <v>3213</v>
      </c>
      <c r="D112" s="9" t="s">
        <v>6</v>
      </c>
      <c r="E112" s="21" t="s">
        <v>13</v>
      </c>
      <c r="F112" s="17">
        <v>1000</v>
      </c>
      <c r="G112" s="10">
        <v>1500</v>
      </c>
      <c r="H112" s="20">
        <f t="shared" si="5"/>
        <v>2500</v>
      </c>
      <c r="I112" s="75">
        <v>2500</v>
      </c>
      <c r="J112" s="72">
        <f aca="true" t="shared" si="12" ref="J112:J122">I112-H112</f>
        <v>0</v>
      </c>
      <c r="K112" s="20">
        <f aca="true" t="shared" si="13" ref="K112:K122">I112-F112</f>
        <v>1500</v>
      </c>
    </row>
    <row r="113" spans="1:11" ht="15.75">
      <c r="A113" s="8"/>
      <c r="B113" s="14" t="s">
        <v>36</v>
      </c>
      <c r="C113" s="9">
        <v>3215</v>
      </c>
      <c r="D113" s="9" t="s">
        <v>6</v>
      </c>
      <c r="E113" s="22" t="s">
        <v>110</v>
      </c>
      <c r="F113" s="17">
        <v>0</v>
      </c>
      <c r="G113" s="10">
        <v>2000</v>
      </c>
      <c r="H113" s="20">
        <f t="shared" si="5"/>
        <v>2000</v>
      </c>
      <c r="I113" s="75">
        <v>2000</v>
      </c>
      <c r="J113" s="72">
        <f t="shared" si="12"/>
        <v>0</v>
      </c>
      <c r="K113" s="20">
        <f t="shared" si="13"/>
        <v>2000</v>
      </c>
    </row>
    <row r="114" spans="1:11" ht="15.75">
      <c r="A114" s="8"/>
      <c r="B114" s="14"/>
      <c r="C114" s="9">
        <v>3221</v>
      </c>
      <c r="D114" s="9" t="s">
        <v>6</v>
      </c>
      <c r="E114" s="21" t="s">
        <v>14</v>
      </c>
      <c r="F114" s="17">
        <v>5000</v>
      </c>
      <c r="G114" s="10">
        <v>0</v>
      </c>
      <c r="H114" s="20">
        <f t="shared" si="5"/>
        <v>5000</v>
      </c>
      <c r="I114" s="75">
        <v>5000</v>
      </c>
      <c r="J114" s="72">
        <f t="shared" si="12"/>
        <v>0</v>
      </c>
      <c r="K114" s="20">
        <f t="shared" si="13"/>
        <v>0</v>
      </c>
    </row>
    <row r="115" spans="1:11" ht="15.75">
      <c r="A115" s="8"/>
      <c r="B115" s="14"/>
      <c r="C115" s="9">
        <v>3223</v>
      </c>
      <c r="D115" s="9" t="s">
        <v>6</v>
      </c>
      <c r="E115" s="21" t="s">
        <v>15</v>
      </c>
      <c r="F115" s="17">
        <v>1000</v>
      </c>
      <c r="G115" s="10">
        <v>2000</v>
      </c>
      <c r="H115" s="20">
        <f t="shared" si="5"/>
        <v>3000</v>
      </c>
      <c r="I115" s="75">
        <v>3000</v>
      </c>
      <c r="J115" s="72">
        <f t="shared" si="12"/>
        <v>0</v>
      </c>
      <c r="K115" s="20">
        <f t="shared" si="13"/>
        <v>2000</v>
      </c>
    </row>
    <row r="116" spans="1:11" ht="15.75">
      <c r="A116" s="8"/>
      <c r="B116" s="14"/>
      <c r="C116" s="9">
        <v>3481</v>
      </c>
      <c r="D116" s="9" t="s">
        <v>6</v>
      </c>
      <c r="E116" s="21" t="s">
        <v>10</v>
      </c>
      <c r="F116" s="17">
        <v>1000</v>
      </c>
      <c r="G116" s="10">
        <v>0</v>
      </c>
      <c r="H116" s="20">
        <f t="shared" si="5"/>
        <v>1000</v>
      </c>
      <c r="I116" s="75">
        <v>1000</v>
      </c>
      <c r="J116" s="72">
        <f t="shared" si="12"/>
        <v>0</v>
      </c>
      <c r="K116" s="20">
        <f t="shared" si="13"/>
        <v>0</v>
      </c>
    </row>
    <row r="117" spans="1:11" ht="15.75">
      <c r="A117" s="8"/>
      <c r="B117" s="14" t="s">
        <v>46</v>
      </c>
      <c r="C117" s="9">
        <v>3482</v>
      </c>
      <c r="D117" s="9" t="s">
        <v>6</v>
      </c>
      <c r="E117" s="21" t="s">
        <v>11</v>
      </c>
      <c r="F117" s="17">
        <v>5000</v>
      </c>
      <c r="G117" s="10">
        <v>1500</v>
      </c>
      <c r="H117" s="20">
        <f t="shared" si="5"/>
        <v>6500</v>
      </c>
      <c r="I117" s="75">
        <v>6500</v>
      </c>
      <c r="J117" s="72">
        <f t="shared" si="12"/>
        <v>0</v>
      </c>
      <c r="K117" s="20">
        <f t="shared" si="13"/>
        <v>1500</v>
      </c>
    </row>
    <row r="118" spans="1:11" ht="15.75">
      <c r="A118" s="8"/>
      <c r="B118" s="14"/>
      <c r="C118" s="12">
        <v>4261</v>
      </c>
      <c r="D118" s="12" t="s">
        <v>7</v>
      </c>
      <c r="E118" s="22" t="s">
        <v>70</v>
      </c>
      <c r="F118" s="10">
        <v>200</v>
      </c>
      <c r="G118" s="10">
        <v>0</v>
      </c>
      <c r="H118" s="20">
        <f t="shared" si="5"/>
        <v>200</v>
      </c>
      <c r="I118" s="75">
        <v>200</v>
      </c>
      <c r="J118" s="72">
        <f t="shared" si="12"/>
        <v>0</v>
      </c>
      <c r="K118" s="20">
        <f t="shared" si="13"/>
        <v>0</v>
      </c>
    </row>
    <row r="119" spans="1:11" ht="15.75">
      <c r="A119" s="8"/>
      <c r="B119" s="14" t="s">
        <v>46</v>
      </c>
      <c r="C119" s="9">
        <v>4331</v>
      </c>
      <c r="D119" s="9" t="s">
        <v>7</v>
      </c>
      <c r="E119" s="21" t="s">
        <v>8</v>
      </c>
      <c r="F119" s="10">
        <v>25000</v>
      </c>
      <c r="G119" s="10">
        <v>40000</v>
      </c>
      <c r="H119" s="20">
        <f t="shared" si="5"/>
        <v>65000</v>
      </c>
      <c r="I119" s="75">
        <v>70000</v>
      </c>
      <c r="J119" s="72">
        <f t="shared" si="12"/>
        <v>5000</v>
      </c>
      <c r="K119" s="20">
        <f t="shared" si="13"/>
        <v>45000</v>
      </c>
    </row>
    <row r="120" spans="1:11" ht="15.75">
      <c r="A120" s="8"/>
      <c r="B120" s="14"/>
      <c r="C120" s="9">
        <v>4332</v>
      </c>
      <c r="D120" s="9" t="s">
        <v>7</v>
      </c>
      <c r="E120" s="21" t="s">
        <v>9</v>
      </c>
      <c r="F120" s="10">
        <v>50000</v>
      </c>
      <c r="G120" s="10">
        <v>300000</v>
      </c>
      <c r="H120" s="20">
        <f t="shared" si="5"/>
        <v>350000</v>
      </c>
      <c r="I120" s="75">
        <v>300000</v>
      </c>
      <c r="J120" s="72">
        <f t="shared" si="12"/>
        <v>-50000</v>
      </c>
      <c r="K120" s="20">
        <f t="shared" si="13"/>
        <v>250000</v>
      </c>
    </row>
    <row r="121" spans="1:11" ht="15.75">
      <c r="A121" s="8"/>
      <c r="B121" s="14"/>
      <c r="C121" s="9">
        <v>4431</v>
      </c>
      <c r="D121" s="9" t="s">
        <v>7</v>
      </c>
      <c r="E121" s="22" t="s">
        <v>71</v>
      </c>
      <c r="F121" s="10">
        <v>1000</v>
      </c>
      <c r="G121" s="10">
        <v>500</v>
      </c>
      <c r="H121" s="20">
        <f t="shared" si="5"/>
        <v>1500</v>
      </c>
      <c r="I121" s="75">
        <v>1500</v>
      </c>
      <c r="J121" s="72">
        <f t="shared" si="12"/>
        <v>0</v>
      </c>
      <c r="K121" s="20">
        <f t="shared" si="13"/>
        <v>500</v>
      </c>
    </row>
    <row r="122" spans="1:11" ht="15.75">
      <c r="A122" s="8"/>
      <c r="B122" s="14"/>
      <c r="C122" s="9">
        <v>4452</v>
      </c>
      <c r="D122" s="9" t="s">
        <v>7</v>
      </c>
      <c r="E122" s="21" t="s">
        <v>16</v>
      </c>
      <c r="F122" s="10">
        <v>1000</v>
      </c>
      <c r="G122" s="10">
        <v>500</v>
      </c>
      <c r="H122" s="20">
        <f aca="true" t="shared" si="14" ref="H122:H197">F122+G122</f>
        <v>1500</v>
      </c>
      <c r="I122" s="75">
        <v>1500</v>
      </c>
      <c r="J122" s="72">
        <f t="shared" si="12"/>
        <v>0</v>
      </c>
      <c r="K122" s="20">
        <f t="shared" si="13"/>
        <v>500</v>
      </c>
    </row>
    <row r="123" spans="1:11" ht="16.5" thickBot="1">
      <c r="A123" s="39"/>
      <c r="B123" s="40" t="s">
        <v>47</v>
      </c>
      <c r="C123" s="41"/>
      <c r="D123" s="41"/>
      <c r="E123" s="42"/>
      <c r="F123" s="43">
        <f>(F118+F119+F120+F121+F122)-(F111+F112+F113+F114+F115+F116+F117)</f>
        <v>63200</v>
      </c>
      <c r="G123" s="43">
        <f>(G118+G119+G120+G121+G122)-(G111+G112+G113+G114+G115+G116+G117)</f>
        <v>330000</v>
      </c>
      <c r="H123" s="71">
        <f t="shared" si="14"/>
        <v>393200</v>
      </c>
      <c r="I123" s="43">
        <f>(I118+I119+I120+I121+I122)-(I111+I112+I113+I114+I115+I116+I117)</f>
        <v>348200</v>
      </c>
      <c r="J123" s="43">
        <f>(J118+J119+J120+J121+J122)-(J111+J112+J113+J114+J115+J116+J117)</f>
        <v>-45000</v>
      </c>
      <c r="K123" s="78">
        <f>(K118+K119+K120+K121+K122)-(K111+K112+K113+K114+K115+K116+K117)</f>
        <v>285000</v>
      </c>
    </row>
    <row r="124" spans="1:11" ht="15.75">
      <c r="A124" s="11">
        <v>36343</v>
      </c>
      <c r="B124" s="15" t="s">
        <v>37</v>
      </c>
      <c r="C124" s="12">
        <v>3221</v>
      </c>
      <c r="D124" s="12" t="s">
        <v>6</v>
      </c>
      <c r="E124" s="22" t="s">
        <v>14</v>
      </c>
      <c r="F124" s="18">
        <v>26000</v>
      </c>
      <c r="G124" s="13">
        <v>-6000</v>
      </c>
      <c r="H124" s="20">
        <f t="shared" si="14"/>
        <v>20000</v>
      </c>
      <c r="I124" s="75">
        <v>20000</v>
      </c>
      <c r="J124" s="72">
        <f>I124-H124</f>
        <v>0</v>
      </c>
      <c r="K124" s="20">
        <f>I124-F124</f>
        <v>-6000</v>
      </c>
    </row>
    <row r="125" spans="1:11" ht="15.75">
      <c r="A125" s="8"/>
      <c r="B125" s="14" t="s">
        <v>38</v>
      </c>
      <c r="C125" s="9">
        <v>3223</v>
      </c>
      <c r="D125" s="9" t="s">
        <v>6</v>
      </c>
      <c r="E125" s="21" t="s">
        <v>15</v>
      </c>
      <c r="F125" s="17">
        <v>30000</v>
      </c>
      <c r="G125" s="10">
        <v>-27000</v>
      </c>
      <c r="H125" s="20">
        <f t="shared" si="14"/>
        <v>3000</v>
      </c>
      <c r="I125" s="75">
        <v>10000</v>
      </c>
      <c r="J125" s="72">
        <f aca="true" t="shared" si="15" ref="J125:J133">I125-H125</f>
        <v>7000</v>
      </c>
      <c r="K125" s="20">
        <f aca="true" t="shared" si="16" ref="K125:K133">I125-F125</f>
        <v>-20000</v>
      </c>
    </row>
    <row r="126" spans="1:11" ht="15.75">
      <c r="A126" s="8"/>
      <c r="B126" s="14" t="s">
        <v>39</v>
      </c>
      <c r="C126" s="9">
        <v>3224</v>
      </c>
      <c r="D126" s="9" t="s">
        <v>6</v>
      </c>
      <c r="E126" s="21" t="s">
        <v>112</v>
      </c>
      <c r="F126" s="17">
        <v>0</v>
      </c>
      <c r="G126" s="10">
        <v>5000</v>
      </c>
      <c r="H126" s="20">
        <f t="shared" si="14"/>
        <v>5000</v>
      </c>
      <c r="I126" s="75">
        <v>0</v>
      </c>
      <c r="J126" s="72">
        <f t="shared" si="15"/>
        <v>-5000</v>
      </c>
      <c r="K126" s="20">
        <f t="shared" si="16"/>
        <v>0</v>
      </c>
    </row>
    <row r="127" spans="1:11" ht="15.75">
      <c r="A127" s="8"/>
      <c r="B127" s="14"/>
      <c r="C127" s="9">
        <v>3225</v>
      </c>
      <c r="D127" s="9" t="s">
        <v>6</v>
      </c>
      <c r="E127" s="21" t="s">
        <v>111</v>
      </c>
      <c r="F127" s="17">
        <v>0</v>
      </c>
      <c r="G127" s="10">
        <v>400</v>
      </c>
      <c r="H127" s="20">
        <f t="shared" si="14"/>
        <v>400</v>
      </c>
      <c r="I127" s="75">
        <v>1000</v>
      </c>
      <c r="J127" s="72">
        <f t="shared" si="15"/>
        <v>600</v>
      </c>
      <c r="K127" s="20">
        <f t="shared" si="16"/>
        <v>1000</v>
      </c>
    </row>
    <row r="128" spans="1:11" ht="15.75">
      <c r="A128" s="8"/>
      <c r="B128" s="14"/>
      <c r="C128" s="9">
        <v>3481</v>
      </c>
      <c r="D128" s="9" t="s">
        <v>6</v>
      </c>
      <c r="E128" s="21" t="s">
        <v>10</v>
      </c>
      <c r="F128" s="17">
        <v>48000</v>
      </c>
      <c r="G128" s="10">
        <v>-48000</v>
      </c>
      <c r="H128" s="20">
        <f t="shared" si="14"/>
        <v>0</v>
      </c>
      <c r="I128" s="75">
        <v>0</v>
      </c>
      <c r="J128" s="72">
        <f t="shared" si="15"/>
        <v>0</v>
      </c>
      <c r="K128" s="20">
        <f t="shared" si="16"/>
        <v>-48000</v>
      </c>
    </row>
    <row r="129" spans="1:11" ht="15.75">
      <c r="A129" s="8"/>
      <c r="B129" s="16"/>
      <c r="C129" s="9">
        <v>3482</v>
      </c>
      <c r="D129" s="9" t="s">
        <v>6</v>
      </c>
      <c r="E129" s="21" t="s">
        <v>11</v>
      </c>
      <c r="F129" s="17">
        <v>1000</v>
      </c>
      <c r="G129" s="10">
        <v>0</v>
      </c>
      <c r="H129" s="20">
        <f t="shared" si="14"/>
        <v>1000</v>
      </c>
      <c r="I129" s="75">
        <v>1000</v>
      </c>
      <c r="J129" s="72">
        <f t="shared" si="15"/>
        <v>0</v>
      </c>
      <c r="K129" s="20">
        <f t="shared" si="16"/>
        <v>0</v>
      </c>
    </row>
    <row r="130" spans="1:11" ht="15.75">
      <c r="A130" s="8"/>
      <c r="B130" s="14"/>
      <c r="C130" s="12">
        <v>4261</v>
      </c>
      <c r="D130" s="12" t="s">
        <v>7</v>
      </c>
      <c r="E130" s="22" t="s">
        <v>70</v>
      </c>
      <c r="F130" s="10">
        <v>200</v>
      </c>
      <c r="G130" s="10">
        <v>0</v>
      </c>
      <c r="H130" s="20">
        <f t="shared" si="14"/>
        <v>200</v>
      </c>
      <c r="I130" s="75">
        <v>200</v>
      </c>
      <c r="J130" s="72">
        <f t="shared" si="15"/>
        <v>0</v>
      </c>
      <c r="K130" s="20">
        <f t="shared" si="16"/>
        <v>0</v>
      </c>
    </row>
    <row r="131" spans="1:11" ht="15.75">
      <c r="A131" s="8"/>
      <c r="B131" s="14"/>
      <c r="C131" s="9">
        <v>4332</v>
      </c>
      <c r="D131" s="9" t="s">
        <v>7</v>
      </c>
      <c r="E131" s="21" t="s">
        <v>9</v>
      </c>
      <c r="F131" s="10">
        <v>920000</v>
      </c>
      <c r="G131" s="10">
        <v>-370000</v>
      </c>
      <c r="H131" s="20">
        <f t="shared" si="14"/>
        <v>550000</v>
      </c>
      <c r="I131" s="75">
        <v>700000</v>
      </c>
      <c r="J131" s="72">
        <f t="shared" si="15"/>
        <v>150000</v>
      </c>
      <c r="K131" s="20">
        <f t="shared" si="16"/>
        <v>-220000</v>
      </c>
    </row>
    <row r="132" spans="1:11" ht="15.75">
      <c r="A132" s="8"/>
      <c r="B132" s="14"/>
      <c r="C132" s="9">
        <v>4431</v>
      </c>
      <c r="D132" s="9" t="s">
        <v>7</v>
      </c>
      <c r="E132" s="22" t="s">
        <v>71</v>
      </c>
      <c r="F132" s="10">
        <v>1000</v>
      </c>
      <c r="G132" s="10">
        <v>0</v>
      </c>
      <c r="H132" s="20">
        <f t="shared" si="14"/>
        <v>1000</v>
      </c>
      <c r="I132" s="75">
        <v>1000</v>
      </c>
      <c r="J132" s="72">
        <f t="shared" si="15"/>
        <v>0</v>
      </c>
      <c r="K132" s="20">
        <f t="shared" si="16"/>
        <v>0</v>
      </c>
    </row>
    <row r="133" spans="1:11" ht="15.75">
      <c r="A133" s="8"/>
      <c r="B133" s="14"/>
      <c r="C133" s="9">
        <v>4452</v>
      </c>
      <c r="D133" s="9" t="s">
        <v>7</v>
      </c>
      <c r="E133" s="21" t="s">
        <v>16</v>
      </c>
      <c r="F133" s="10">
        <v>1000</v>
      </c>
      <c r="G133" s="10">
        <v>0</v>
      </c>
      <c r="H133" s="20">
        <f t="shared" si="14"/>
        <v>1000</v>
      </c>
      <c r="I133" s="75">
        <v>1000</v>
      </c>
      <c r="J133" s="72">
        <f t="shared" si="15"/>
        <v>0</v>
      </c>
      <c r="K133" s="20">
        <f t="shared" si="16"/>
        <v>0</v>
      </c>
    </row>
    <row r="134" spans="1:11" ht="16.5" thickBot="1">
      <c r="A134" s="39"/>
      <c r="B134" s="40" t="s">
        <v>47</v>
      </c>
      <c r="C134" s="41"/>
      <c r="D134" s="41"/>
      <c r="E134" s="42"/>
      <c r="F134" s="43">
        <f>(F130+F131+F132+F133)-(F124+F125+F126+F127+F128+F129)</f>
        <v>817200</v>
      </c>
      <c r="G134" s="43">
        <f>(G130+G131+G132+G133)-(G124+G125+G126+G127+G128+G129)</f>
        <v>-294400</v>
      </c>
      <c r="H134" s="71">
        <f t="shared" si="14"/>
        <v>522800</v>
      </c>
      <c r="I134" s="43">
        <f>(I130+I131+I132+I133)-(I124+I125+I126+I127+I128+I129)</f>
        <v>670200</v>
      </c>
      <c r="J134" s="43">
        <f>(J130+J131+J132+J133)-(J124+J125+J126+J127+J128+J129)</f>
        <v>147400</v>
      </c>
      <c r="K134" s="78">
        <f>(K130+K131+K132+K133)-(K124+K125+K126+K127+K128+K129)</f>
        <v>-147000</v>
      </c>
    </row>
    <row r="135" spans="1:11" ht="15.75">
      <c r="A135" s="52">
        <v>36351</v>
      </c>
      <c r="B135" s="53" t="s">
        <v>79</v>
      </c>
      <c r="C135" s="12">
        <v>4261</v>
      </c>
      <c r="D135" s="12" t="s">
        <v>7</v>
      </c>
      <c r="E135" s="22" t="s">
        <v>70</v>
      </c>
      <c r="F135" s="50">
        <v>400</v>
      </c>
      <c r="G135" s="50">
        <v>0</v>
      </c>
      <c r="H135" s="20">
        <f t="shared" si="14"/>
        <v>400</v>
      </c>
      <c r="I135" s="75">
        <v>400</v>
      </c>
      <c r="J135" s="72">
        <f>I135-H135</f>
        <v>0</v>
      </c>
      <c r="K135" s="20">
        <f>I135-F135</f>
        <v>0</v>
      </c>
    </row>
    <row r="136" spans="1:11" ht="15.75">
      <c r="A136" s="11"/>
      <c r="B136" s="15" t="s">
        <v>80</v>
      </c>
      <c r="C136" s="9">
        <v>4431</v>
      </c>
      <c r="D136" s="9" t="s">
        <v>7</v>
      </c>
      <c r="E136" s="22" t="s">
        <v>71</v>
      </c>
      <c r="F136" s="18">
        <v>3200</v>
      </c>
      <c r="G136" s="18">
        <v>0</v>
      </c>
      <c r="H136" s="20">
        <f t="shared" si="14"/>
        <v>3200</v>
      </c>
      <c r="I136" s="76">
        <v>3200</v>
      </c>
      <c r="J136" s="72">
        <f>I136-H136</f>
        <v>0</v>
      </c>
      <c r="K136" s="20">
        <f>I136-F136</f>
        <v>0</v>
      </c>
    </row>
    <row r="137" spans="1:11" ht="16.5" thickBot="1">
      <c r="A137" s="39"/>
      <c r="B137" s="40" t="s">
        <v>47</v>
      </c>
      <c r="C137" s="41"/>
      <c r="D137" s="41"/>
      <c r="E137" s="42"/>
      <c r="F137" s="43">
        <f>SUM(F135:F136)</f>
        <v>3600</v>
      </c>
      <c r="G137" s="43">
        <f>SUM(G135:G136)</f>
        <v>0</v>
      </c>
      <c r="H137" s="71">
        <f t="shared" si="14"/>
        <v>3600</v>
      </c>
      <c r="I137" s="43">
        <f>SUM(I135:I136)</f>
        <v>3600</v>
      </c>
      <c r="J137" s="43">
        <f>SUM(J135:J136)</f>
        <v>0</v>
      </c>
      <c r="K137" s="78">
        <f>SUM(K135:K136)</f>
        <v>0</v>
      </c>
    </row>
    <row r="138" spans="1:11" ht="15.75">
      <c r="A138" s="45">
        <v>36353</v>
      </c>
      <c r="B138" s="46" t="s">
        <v>81</v>
      </c>
      <c r="C138" s="12">
        <v>4261</v>
      </c>
      <c r="D138" s="12" t="s">
        <v>7</v>
      </c>
      <c r="E138" s="22" t="s">
        <v>70</v>
      </c>
      <c r="F138" s="50">
        <v>500</v>
      </c>
      <c r="G138" s="50">
        <v>0</v>
      </c>
      <c r="H138" s="20">
        <f t="shared" si="14"/>
        <v>500</v>
      </c>
      <c r="I138" s="75">
        <v>500</v>
      </c>
      <c r="J138" s="72">
        <f>I138-H138</f>
        <v>0</v>
      </c>
      <c r="K138" s="20">
        <f>I138-F138</f>
        <v>0</v>
      </c>
    </row>
    <row r="139" spans="1:11" ht="15.75">
      <c r="A139" s="67"/>
      <c r="B139" s="68" t="s">
        <v>82</v>
      </c>
      <c r="C139" s="9">
        <v>4431</v>
      </c>
      <c r="D139" s="9" t="s">
        <v>7</v>
      </c>
      <c r="E139" s="22" t="s">
        <v>71</v>
      </c>
      <c r="F139" s="18">
        <v>3500</v>
      </c>
      <c r="G139" s="18">
        <v>0</v>
      </c>
      <c r="H139" s="20">
        <f t="shared" si="14"/>
        <v>3500</v>
      </c>
      <c r="I139" s="76">
        <v>3500</v>
      </c>
      <c r="J139" s="72">
        <f>I139-H139</f>
        <v>0</v>
      </c>
      <c r="K139" s="20">
        <f>I139-F139</f>
        <v>0</v>
      </c>
    </row>
    <row r="140" spans="1:11" ht="16.5" thickBot="1">
      <c r="A140" s="39"/>
      <c r="B140" s="40" t="s">
        <v>47</v>
      </c>
      <c r="C140" s="41"/>
      <c r="D140" s="41"/>
      <c r="E140" s="42"/>
      <c r="F140" s="43">
        <f>SUM(F138:F139)</f>
        <v>4000</v>
      </c>
      <c r="G140" s="43">
        <f>SUM(G138:G139)</f>
        <v>0</v>
      </c>
      <c r="H140" s="71">
        <f t="shared" si="14"/>
        <v>4000</v>
      </c>
      <c r="I140" s="43">
        <f>SUM(I138:I139)</f>
        <v>4000</v>
      </c>
      <c r="J140" s="43">
        <f>SUM(J138:J139)</f>
        <v>0</v>
      </c>
      <c r="K140" s="78">
        <f>SUM(K138:K139)</f>
        <v>0</v>
      </c>
    </row>
    <row r="141" spans="1:11" ht="15.75">
      <c r="A141" s="52">
        <v>36410</v>
      </c>
      <c r="B141" s="53" t="s">
        <v>40</v>
      </c>
      <c r="C141" s="54">
        <v>3311</v>
      </c>
      <c r="D141" s="54" t="s">
        <v>6</v>
      </c>
      <c r="E141" s="55" t="s">
        <v>17</v>
      </c>
      <c r="F141" s="49">
        <v>2500</v>
      </c>
      <c r="G141" s="50">
        <v>0</v>
      </c>
      <c r="H141" s="20">
        <f t="shared" si="14"/>
        <v>2500</v>
      </c>
      <c r="I141" s="75">
        <v>2500</v>
      </c>
      <c r="J141" s="72">
        <f>I141-H141</f>
        <v>0</v>
      </c>
      <c r="K141" s="20">
        <f>I141-F141</f>
        <v>0</v>
      </c>
    </row>
    <row r="142" spans="1:11" ht="15.75">
      <c r="A142" s="8"/>
      <c r="B142" s="14"/>
      <c r="C142" s="12">
        <v>4261</v>
      </c>
      <c r="D142" s="12" t="s">
        <v>7</v>
      </c>
      <c r="E142" s="22" t="s">
        <v>70</v>
      </c>
      <c r="F142" s="13">
        <v>200</v>
      </c>
      <c r="G142" s="13">
        <v>0</v>
      </c>
      <c r="H142" s="20">
        <f t="shared" si="14"/>
        <v>200</v>
      </c>
      <c r="I142" s="75">
        <v>200</v>
      </c>
      <c r="J142" s="72">
        <f>I142-H142</f>
        <v>0</v>
      </c>
      <c r="K142" s="20">
        <f>I142-F142</f>
        <v>0</v>
      </c>
    </row>
    <row r="143" spans="1:11" ht="15.75">
      <c r="A143" s="8"/>
      <c r="B143" s="14"/>
      <c r="C143" s="12">
        <v>4431</v>
      </c>
      <c r="D143" s="12" t="s">
        <v>7</v>
      </c>
      <c r="E143" s="22" t="s">
        <v>71</v>
      </c>
      <c r="F143" s="13">
        <v>100</v>
      </c>
      <c r="G143" s="13">
        <v>500</v>
      </c>
      <c r="H143" s="20">
        <f t="shared" si="14"/>
        <v>600</v>
      </c>
      <c r="I143" s="75">
        <v>600</v>
      </c>
      <c r="J143" s="72">
        <f>I143-H143</f>
        <v>0</v>
      </c>
      <c r="K143" s="20">
        <f>I143-F143</f>
        <v>500</v>
      </c>
    </row>
    <row r="144" spans="1:11" ht="16.5" thickBot="1">
      <c r="A144" s="39"/>
      <c r="B144" s="40" t="s">
        <v>47</v>
      </c>
      <c r="C144" s="41"/>
      <c r="D144" s="41"/>
      <c r="E144" s="42"/>
      <c r="F144" s="43">
        <f>F143+F142-F141</f>
        <v>-2200</v>
      </c>
      <c r="G144" s="43">
        <f>G143+G142-G141</f>
        <v>500</v>
      </c>
      <c r="H144" s="71">
        <f t="shared" si="14"/>
        <v>-1700</v>
      </c>
      <c r="I144" s="43">
        <f>I143+I142-I141</f>
        <v>-1700</v>
      </c>
      <c r="J144" s="43">
        <f>J143+J142-J141</f>
        <v>0</v>
      </c>
      <c r="K144" s="78">
        <f>K143+K142-K141</f>
        <v>500</v>
      </c>
    </row>
    <row r="145" spans="1:11" ht="15.75">
      <c r="A145" s="11">
        <v>36420</v>
      </c>
      <c r="B145" s="15" t="s">
        <v>41</v>
      </c>
      <c r="C145" s="12">
        <v>3211</v>
      </c>
      <c r="D145" s="12" t="s">
        <v>6</v>
      </c>
      <c r="E145" s="22" t="s">
        <v>12</v>
      </c>
      <c r="F145" s="18">
        <v>50000</v>
      </c>
      <c r="G145" s="13">
        <v>-15000</v>
      </c>
      <c r="H145" s="20">
        <f t="shared" si="14"/>
        <v>35000</v>
      </c>
      <c r="I145" s="75">
        <v>50000</v>
      </c>
      <c r="J145" s="72">
        <f>I145-H145</f>
        <v>15000</v>
      </c>
      <c r="K145" s="20">
        <f>I145-F145</f>
        <v>0</v>
      </c>
    </row>
    <row r="146" spans="1:11" ht="15.75">
      <c r="A146" s="8"/>
      <c r="B146" s="14"/>
      <c r="C146" s="9">
        <v>3213</v>
      </c>
      <c r="D146" s="9" t="s">
        <v>6</v>
      </c>
      <c r="E146" s="21" t="s">
        <v>13</v>
      </c>
      <c r="F146" s="17">
        <v>75000</v>
      </c>
      <c r="G146" s="10">
        <v>0</v>
      </c>
      <c r="H146" s="20">
        <f t="shared" si="14"/>
        <v>75000</v>
      </c>
      <c r="I146" s="75">
        <v>75000</v>
      </c>
      <c r="J146" s="72">
        <f aca="true" t="shared" si="17" ref="J146:J154">I146-H146</f>
        <v>0</v>
      </c>
      <c r="K146" s="20">
        <f aca="true" t="shared" si="18" ref="K146:K154">I146-F146</f>
        <v>0</v>
      </c>
    </row>
    <row r="147" spans="1:11" ht="15.75">
      <c r="A147" s="8"/>
      <c r="B147" s="14"/>
      <c r="C147" s="9">
        <v>3214</v>
      </c>
      <c r="D147" s="9" t="s">
        <v>6</v>
      </c>
      <c r="E147" s="21" t="s">
        <v>113</v>
      </c>
      <c r="F147" s="17">
        <v>0</v>
      </c>
      <c r="G147" s="10">
        <v>4000</v>
      </c>
      <c r="H147" s="20">
        <f t="shared" si="14"/>
        <v>4000</v>
      </c>
      <c r="I147" s="75">
        <v>0</v>
      </c>
      <c r="J147" s="72">
        <f t="shared" si="17"/>
        <v>-4000</v>
      </c>
      <c r="K147" s="20">
        <f t="shared" si="18"/>
        <v>0</v>
      </c>
    </row>
    <row r="148" spans="1:11" ht="15.75">
      <c r="A148" s="8"/>
      <c r="B148" s="14"/>
      <c r="C148" s="9">
        <v>3215</v>
      </c>
      <c r="D148" s="9" t="s">
        <v>6</v>
      </c>
      <c r="E148" s="21" t="s">
        <v>110</v>
      </c>
      <c r="F148" s="17">
        <v>0</v>
      </c>
      <c r="G148" s="10">
        <v>6500</v>
      </c>
      <c r="H148" s="20">
        <f t="shared" si="14"/>
        <v>6500</v>
      </c>
      <c r="I148" s="75">
        <v>6500</v>
      </c>
      <c r="J148" s="72">
        <f t="shared" si="17"/>
        <v>0</v>
      </c>
      <c r="K148" s="20">
        <f t="shared" si="18"/>
        <v>6500</v>
      </c>
    </row>
    <row r="149" spans="1:11" ht="15.75">
      <c r="A149" s="8"/>
      <c r="B149" s="14"/>
      <c r="C149" s="9">
        <v>3481</v>
      </c>
      <c r="D149" s="9" t="s">
        <v>6</v>
      </c>
      <c r="E149" s="21" t="s">
        <v>10</v>
      </c>
      <c r="F149" s="17">
        <v>2000</v>
      </c>
      <c r="G149" s="10">
        <v>10000</v>
      </c>
      <c r="H149" s="20">
        <f t="shared" si="14"/>
        <v>12000</v>
      </c>
      <c r="I149" s="75">
        <v>7000</v>
      </c>
      <c r="J149" s="72">
        <f t="shared" si="17"/>
        <v>-5000</v>
      </c>
      <c r="K149" s="20">
        <f t="shared" si="18"/>
        <v>5000</v>
      </c>
    </row>
    <row r="150" spans="1:11" ht="15.75">
      <c r="A150" s="8"/>
      <c r="B150" s="14"/>
      <c r="C150" s="9">
        <v>3482</v>
      </c>
      <c r="D150" s="9" t="s">
        <v>6</v>
      </c>
      <c r="E150" s="21" t="s">
        <v>11</v>
      </c>
      <c r="F150" s="17">
        <v>390000</v>
      </c>
      <c r="G150" s="10">
        <v>210000</v>
      </c>
      <c r="H150" s="20">
        <f t="shared" si="14"/>
        <v>600000</v>
      </c>
      <c r="I150" s="75">
        <v>500000</v>
      </c>
      <c r="J150" s="72">
        <f t="shared" si="17"/>
        <v>-100000</v>
      </c>
      <c r="K150" s="20">
        <f t="shared" si="18"/>
        <v>110000</v>
      </c>
    </row>
    <row r="151" spans="1:11" ht="15.75">
      <c r="A151" s="8"/>
      <c r="B151" s="14"/>
      <c r="C151" s="9">
        <v>4261</v>
      </c>
      <c r="D151" s="9" t="s">
        <v>7</v>
      </c>
      <c r="E151" s="22" t="s">
        <v>70</v>
      </c>
      <c r="F151" s="10">
        <v>1400</v>
      </c>
      <c r="G151" s="10">
        <v>600</v>
      </c>
      <c r="H151" s="20">
        <f t="shared" si="14"/>
        <v>2000</v>
      </c>
      <c r="I151" s="75">
        <v>2000</v>
      </c>
      <c r="J151" s="72">
        <f t="shared" si="17"/>
        <v>0</v>
      </c>
      <c r="K151" s="20">
        <f t="shared" si="18"/>
        <v>600</v>
      </c>
    </row>
    <row r="152" spans="1:11" ht="15.75">
      <c r="A152" s="8"/>
      <c r="B152" s="14"/>
      <c r="C152" s="9">
        <v>4331</v>
      </c>
      <c r="D152" s="9" t="s">
        <v>7</v>
      </c>
      <c r="E152" s="21" t="s">
        <v>8</v>
      </c>
      <c r="F152" s="10">
        <f>1400000</f>
        <v>1400000</v>
      </c>
      <c r="G152" s="10">
        <v>400000</v>
      </c>
      <c r="H152" s="20">
        <f t="shared" si="14"/>
        <v>1800000</v>
      </c>
      <c r="I152" s="75">
        <v>1900000</v>
      </c>
      <c r="J152" s="72">
        <f t="shared" si="17"/>
        <v>100000</v>
      </c>
      <c r="K152" s="20">
        <f t="shared" si="18"/>
        <v>500000</v>
      </c>
    </row>
    <row r="153" spans="1:11" ht="15.75">
      <c r="A153" s="8"/>
      <c r="B153" s="14"/>
      <c r="C153" s="9">
        <v>4431</v>
      </c>
      <c r="D153" s="9" t="s">
        <v>7</v>
      </c>
      <c r="E153" s="22" t="s">
        <v>71</v>
      </c>
      <c r="F153" s="10">
        <v>1200</v>
      </c>
      <c r="G153" s="10">
        <v>4800</v>
      </c>
      <c r="H153" s="20">
        <f t="shared" si="14"/>
        <v>6000</v>
      </c>
      <c r="I153" s="75">
        <v>6000</v>
      </c>
      <c r="J153" s="72">
        <f t="shared" si="17"/>
        <v>0</v>
      </c>
      <c r="K153" s="20">
        <f t="shared" si="18"/>
        <v>4800</v>
      </c>
    </row>
    <row r="154" spans="1:11" ht="15.75">
      <c r="A154" s="8"/>
      <c r="B154" s="14"/>
      <c r="C154" s="9">
        <v>4452</v>
      </c>
      <c r="D154" s="9" t="s">
        <v>7</v>
      </c>
      <c r="E154" s="21" t="s">
        <v>16</v>
      </c>
      <c r="F154" s="10">
        <v>290000</v>
      </c>
      <c r="G154" s="10">
        <v>-40000</v>
      </c>
      <c r="H154" s="20">
        <f t="shared" si="14"/>
        <v>250000</v>
      </c>
      <c r="I154" s="75">
        <v>290000</v>
      </c>
      <c r="J154" s="72">
        <f t="shared" si="17"/>
        <v>40000</v>
      </c>
      <c r="K154" s="20">
        <f t="shared" si="18"/>
        <v>0</v>
      </c>
    </row>
    <row r="155" spans="1:11" ht="16.5" thickBot="1">
      <c r="A155" s="39"/>
      <c r="B155" s="40" t="s">
        <v>47</v>
      </c>
      <c r="C155" s="41"/>
      <c r="D155" s="41"/>
      <c r="E155" s="42"/>
      <c r="F155" s="43">
        <f>(F151+F152+F153+F154)-(F145+F146+F147+F148+F149+F150)</f>
        <v>1175600</v>
      </c>
      <c r="G155" s="43">
        <f>(G151+G152+G153+G154)-(G145+G146+G147+G148+G149+G150)</f>
        <v>149900</v>
      </c>
      <c r="H155" s="71">
        <f t="shared" si="14"/>
        <v>1325500</v>
      </c>
      <c r="I155" s="43">
        <f>(I151+I152+I153+I154)-(I145+I146+I147+I148+I149+I150)</f>
        <v>1559500</v>
      </c>
      <c r="J155" s="43">
        <f>(J151+J152+J153+J154)-(J145+J146+J147+J148+J149+J150)</f>
        <v>234000</v>
      </c>
      <c r="K155" s="78">
        <f>(K151+K152+K153+K154)-(K145+K146+K147+K148+K149+K150)</f>
        <v>383900</v>
      </c>
    </row>
    <row r="156" spans="1:11" ht="15.75">
      <c r="A156" s="11">
        <v>36510</v>
      </c>
      <c r="B156" s="15" t="s">
        <v>62</v>
      </c>
      <c r="C156" s="12">
        <v>3147</v>
      </c>
      <c r="D156" s="12" t="s">
        <v>6</v>
      </c>
      <c r="E156" s="22" t="s">
        <v>64</v>
      </c>
      <c r="F156" s="18">
        <v>100</v>
      </c>
      <c r="G156" s="13">
        <v>0</v>
      </c>
      <c r="H156" s="20">
        <f t="shared" si="14"/>
        <v>100</v>
      </c>
      <c r="I156" s="75">
        <v>100</v>
      </c>
      <c r="J156" s="72">
        <f>I156-H156</f>
        <v>0</v>
      </c>
      <c r="K156" s="20">
        <f>I156-F156</f>
        <v>0</v>
      </c>
    </row>
    <row r="157" spans="1:11" ht="15.75">
      <c r="A157" s="8"/>
      <c r="B157" s="14" t="s">
        <v>63</v>
      </c>
      <c r="C157" s="9">
        <v>3311</v>
      </c>
      <c r="D157" s="9" t="s">
        <v>6</v>
      </c>
      <c r="E157" s="21" t="s">
        <v>65</v>
      </c>
      <c r="F157" s="17">
        <v>100</v>
      </c>
      <c r="G157" s="10">
        <v>0</v>
      </c>
      <c r="H157" s="20">
        <f t="shared" si="14"/>
        <v>100</v>
      </c>
      <c r="I157" s="75">
        <v>100</v>
      </c>
      <c r="J157" s="72">
        <f aca="true" t="shared" si="19" ref="J157:J163">I157-H157</f>
        <v>0</v>
      </c>
      <c r="K157" s="20">
        <f aca="true" t="shared" si="20" ref="K157:K163">I157-F157</f>
        <v>0</v>
      </c>
    </row>
    <row r="158" spans="1:11" ht="15.75">
      <c r="A158" s="8"/>
      <c r="B158" s="14"/>
      <c r="C158" s="9">
        <v>3482</v>
      </c>
      <c r="D158" s="9" t="s">
        <v>6</v>
      </c>
      <c r="E158" s="21" t="s">
        <v>66</v>
      </c>
      <c r="F158" s="17">
        <v>100</v>
      </c>
      <c r="G158" s="10">
        <v>0</v>
      </c>
      <c r="H158" s="20">
        <f t="shared" si="14"/>
        <v>100</v>
      </c>
      <c r="I158" s="75">
        <v>100</v>
      </c>
      <c r="J158" s="72">
        <f t="shared" si="19"/>
        <v>0</v>
      </c>
      <c r="K158" s="20">
        <f t="shared" si="20"/>
        <v>0</v>
      </c>
    </row>
    <row r="159" spans="1:11" ht="15.75">
      <c r="A159" s="8"/>
      <c r="B159" s="14"/>
      <c r="C159" s="9">
        <v>3591</v>
      </c>
      <c r="D159" s="9" t="s">
        <v>6</v>
      </c>
      <c r="E159" s="21" t="s">
        <v>67</v>
      </c>
      <c r="F159" s="17">
        <v>100</v>
      </c>
      <c r="G159" s="10">
        <v>0</v>
      </c>
      <c r="H159" s="20">
        <f t="shared" si="14"/>
        <v>100</v>
      </c>
      <c r="I159" s="75">
        <v>100</v>
      </c>
      <c r="J159" s="72">
        <f t="shared" si="19"/>
        <v>0</v>
      </c>
      <c r="K159" s="20">
        <f t="shared" si="20"/>
        <v>0</v>
      </c>
    </row>
    <row r="160" spans="1:11" ht="15.75">
      <c r="A160" s="8"/>
      <c r="B160" s="14"/>
      <c r="C160" s="9">
        <v>3631</v>
      </c>
      <c r="D160" s="9" t="s">
        <v>6</v>
      </c>
      <c r="E160" s="21" t="s">
        <v>68</v>
      </c>
      <c r="F160" s="17">
        <v>400</v>
      </c>
      <c r="G160" s="10">
        <v>0</v>
      </c>
      <c r="H160" s="20">
        <f t="shared" si="14"/>
        <v>400</v>
      </c>
      <c r="I160" s="75">
        <v>400</v>
      </c>
      <c r="J160" s="72">
        <f t="shared" si="19"/>
        <v>0</v>
      </c>
      <c r="K160" s="20">
        <f t="shared" si="20"/>
        <v>0</v>
      </c>
    </row>
    <row r="161" spans="1:11" ht="15.75">
      <c r="A161" s="8"/>
      <c r="B161" s="14" t="s">
        <v>46</v>
      </c>
      <c r="C161" s="9">
        <v>4261</v>
      </c>
      <c r="D161" s="9" t="s">
        <v>7</v>
      </c>
      <c r="E161" s="22" t="s">
        <v>70</v>
      </c>
      <c r="F161" s="10">
        <v>1400</v>
      </c>
      <c r="G161" s="10">
        <v>0</v>
      </c>
      <c r="H161" s="20">
        <f t="shared" si="14"/>
        <v>1400</v>
      </c>
      <c r="I161" s="75">
        <v>1400</v>
      </c>
      <c r="J161" s="72">
        <f t="shared" si="19"/>
        <v>0</v>
      </c>
      <c r="K161" s="20">
        <f t="shared" si="20"/>
        <v>0</v>
      </c>
    </row>
    <row r="162" spans="1:11" ht="15.75">
      <c r="A162" s="8"/>
      <c r="B162" s="14" t="s">
        <v>46</v>
      </c>
      <c r="C162" s="9">
        <v>4429</v>
      </c>
      <c r="D162" s="9" t="s">
        <v>7</v>
      </c>
      <c r="E162" s="21" t="s">
        <v>69</v>
      </c>
      <c r="F162" s="10">
        <v>2500</v>
      </c>
      <c r="G162" s="10">
        <v>0</v>
      </c>
      <c r="H162" s="20">
        <f t="shared" si="14"/>
        <v>2500</v>
      </c>
      <c r="I162" s="75">
        <v>2500</v>
      </c>
      <c r="J162" s="72">
        <f t="shared" si="19"/>
        <v>0</v>
      </c>
      <c r="K162" s="20">
        <f t="shared" si="20"/>
        <v>0</v>
      </c>
    </row>
    <row r="163" spans="1:11" ht="15.75">
      <c r="A163" s="8"/>
      <c r="B163" s="14"/>
      <c r="C163" s="9">
        <v>4431</v>
      </c>
      <c r="D163" s="9" t="s">
        <v>7</v>
      </c>
      <c r="E163" s="22" t="s">
        <v>71</v>
      </c>
      <c r="F163" s="10">
        <v>8500</v>
      </c>
      <c r="G163" s="10">
        <v>-500</v>
      </c>
      <c r="H163" s="20">
        <f t="shared" si="14"/>
        <v>8000</v>
      </c>
      <c r="I163" s="75">
        <v>8500</v>
      </c>
      <c r="J163" s="72">
        <f t="shared" si="19"/>
        <v>500</v>
      </c>
      <c r="K163" s="20">
        <f t="shared" si="20"/>
        <v>0</v>
      </c>
    </row>
    <row r="164" spans="1:11" ht="16.5" thickBot="1">
      <c r="A164" s="39"/>
      <c r="B164" s="40" t="s">
        <v>47</v>
      </c>
      <c r="C164" s="41"/>
      <c r="D164" s="41"/>
      <c r="E164" s="42"/>
      <c r="F164" s="43">
        <f>(F161+F162+F163)-(F156+F157+F158+F159+F160)</f>
        <v>11600</v>
      </c>
      <c r="G164" s="43">
        <f>(G161+G162+G163)-(G156+G157+G158+G159+G160)</f>
        <v>-500</v>
      </c>
      <c r="H164" s="71">
        <f t="shared" si="14"/>
        <v>11100</v>
      </c>
      <c r="I164" s="43">
        <f>(I161+I162+I163)-(I156+I157+I158+I159+I160)</f>
        <v>11600</v>
      </c>
      <c r="J164" s="43">
        <f>(J161+J162+J163)-(J156+J157+J158+J159+J160)</f>
        <v>500</v>
      </c>
      <c r="K164" s="78">
        <f>(K161+K162+K163)-(K156+K157+K158+K159+K160)</f>
        <v>0</v>
      </c>
    </row>
    <row r="165" spans="1:11" ht="15.75">
      <c r="A165" s="45">
        <v>36511</v>
      </c>
      <c r="B165" s="46" t="s">
        <v>42</v>
      </c>
      <c r="C165" s="47"/>
      <c r="D165" s="47"/>
      <c r="E165" s="58" t="s">
        <v>43</v>
      </c>
      <c r="F165" s="49">
        <v>0</v>
      </c>
      <c r="G165" s="50">
        <v>0</v>
      </c>
      <c r="H165" s="20">
        <f t="shared" si="14"/>
        <v>0</v>
      </c>
      <c r="I165" s="75">
        <v>0</v>
      </c>
      <c r="J165" s="72">
        <f>I165-H165</f>
        <v>0</v>
      </c>
      <c r="K165" s="20">
        <f>I165-F165</f>
        <v>0</v>
      </c>
    </row>
    <row r="166" spans="1:11" ht="16.5" thickBot="1">
      <c r="A166" s="39"/>
      <c r="B166" s="40" t="s">
        <v>47</v>
      </c>
      <c r="C166" s="41"/>
      <c r="D166" s="41"/>
      <c r="E166" s="42"/>
      <c r="F166" s="43">
        <f>SUM(F165)</f>
        <v>0</v>
      </c>
      <c r="G166" s="43">
        <f>SUM(G165)</f>
        <v>0</v>
      </c>
      <c r="H166" s="71">
        <f t="shared" si="14"/>
        <v>0</v>
      </c>
      <c r="I166" s="43">
        <f>SUM(I165)</f>
        <v>0</v>
      </c>
      <c r="J166" s="43">
        <f>SUM(J165)</f>
        <v>0</v>
      </c>
      <c r="K166" s="78">
        <f>SUM(K165)</f>
        <v>0</v>
      </c>
    </row>
    <row r="167" spans="1:11" ht="15.75">
      <c r="A167" s="11">
        <v>36512</v>
      </c>
      <c r="B167" s="15" t="s">
        <v>44</v>
      </c>
      <c r="C167" s="12">
        <v>3211</v>
      </c>
      <c r="D167" s="12" t="s">
        <v>6</v>
      </c>
      <c r="E167" s="22" t="s">
        <v>12</v>
      </c>
      <c r="F167" s="18">
        <v>4000</v>
      </c>
      <c r="G167" s="13">
        <v>21000</v>
      </c>
      <c r="H167" s="20">
        <f t="shared" si="14"/>
        <v>25000</v>
      </c>
      <c r="I167" s="75">
        <v>20000</v>
      </c>
      <c r="J167" s="72">
        <f>I167-H167</f>
        <v>-5000</v>
      </c>
      <c r="K167" s="20">
        <f>I167-F167</f>
        <v>16000</v>
      </c>
    </row>
    <row r="168" spans="1:11" ht="15.75">
      <c r="A168" s="11"/>
      <c r="B168" s="15"/>
      <c r="C168" s="12">
        <v>3215</v>
      </c>
      <c r="D168" s="12" t="s">
        <v>6</v>
      </c>
      <c r="E168" s="21" t="s">
        <v>110</v>
      </c>
      <c r="F168" s="18">
        <v>0</v>
      </c>
      <c r="G168" s="13">
        <v>3500</v>
      </c>
      <c r="H168" s="20">
        <f t="shared" si="14"/>
        <v>3500</v>
      </c>
      <c r="I168" s="75">
        <v>3000</v>
      </c>
      <c r="J168" s="72">
        <f>I168-H168</f>
        <v>-500</v>
      </c>
      <c r="K168" s="20">
        <f>I168-F168</f>
        <v>3000</v>
      </c>
    </row>
    <row r="169" spans="1:11" ht="15.75">
      <c r="A169" s="11"/>
      <c r="B169" s="15"/>
      <c r="C169" s="12">
        <v>3221</v>
      </c>
      <c r="D169" s="12" t="s">
        <v>6</v>
      </c>
      <c r="E169" s="22" t="s">
        <v>14</v>
      </c>
      <c r="F169" s="18">
        <v>0</v>
      </c>
      <c r="G169" s="13">
        <v>3500</v>
      </c>
      <c r="H169" s="20">
        <f t="shared" si="14"/>
        <v>3500</v>
      </c>
      <c r="I169" s="75">
        <v>0</v>
      </c>
      <c r="J169" s="72">
        <f>I169-H169</f>
        <v>-3500</v>
      </c>
      <c r="K169" s="20">
        <f>I169-F169</f>
        <v>0</v>
      </c>
    </row>
    <row r="170" spans="1:11" ht="15.75">
      <c r="A170" s="11"/>
      <c r="B170" s="15"/>
      <c r="C170" s="12">
        <v>4331</v>
      </c>
      <c r="D170" s="12" t="s">
        <v>7</v>
      </c>
      <c r="E170" s="21" t="s">
        <v>8</v>
      </c>
      <c r="F170" s="18">
        <v>150000</v>
      </c>
      <c r="G170" s="13">
        <v>0</v>
      </c>
      <c r="H170" s="20">
        <f t="shared" si="14"/>
        <v>150000</v>
      </c>
      <c r="I170" s="75">
        <v>500000</v>
      </c>
      <c r="J170" s="72">
        <f>I170-H170</f>
        <v>350000</v>
      </c>
      <c r="K170" s="20">
        <f>I170-F170</f>
        <v>350000</v>
      </c>
    </row>
    <row r="171" spans="1:11" ht="15.75">
      <c r="A171" s="11"/>
      <c r="B171" s="15"/>
      <c r="C171" s="12">
        <v>4332</v>
      </c>
      <c r="D171" s="12" t="s">
        <v>7</v>
      </c>
      <c r="E171" s="21" t="s">
        <v>9</v>
      </c>
      <c r="F171" s="18">
        <v>0</v>
      </c>
      <c r="G171" s="13">
        <v>13000</v>
      </c>
      <c r="H171" s="20">
        <f t="shared" si="14"/>
        <v>13000</v>
      </c>
      <c r="I171" s="75">
        <v>0</v>
      </c>
      <c r="J171" s="72">
        <f>I171-H171</f>
        <v>-13000</v>
      </c>
      <c r="K171" s="20">
        <f>I171-F171</f>
        <v>0</v>
      </c>
    </row>
    <row r="172" spans="1:11" ht="16.5" thickBot="1">
      <c r="A172" s="39"/>
      <c r="B172" s="40" t="s">
        <v>47</v>
      </c>
      <c r="C172" s="41"/>
      <c r="D172" s="41"/>
      <c r="E172" s="42"/>
      <c r="F172" s="43">
        <f>(F170+F171)-(F167+F168+F169)</f>
        <v>146000</v>
      </c>
      <c r="G172" s="43">
        <f>(G170+G171)-(G167+G168+G169)</f>
        <v>-15000</v>
      </c>
      <c r="H172" s="71">
        <f t="shared" si="14"/>
        <v>131000</v>
      </c>
      <c r="I172" s="43">
        <f>(I170+I171)-(I167+I168+I169)</f>
        <v>477000</v>
      </c>
      <c r="J172" s="43">
        <f>(J170+J171)-(J167+J168+J169)</f>
        <v>346000</v>
      </c>
      <c r="K172" s="78">
        <f>(K170+K171)-(K167+K168+K169)</f>
        <v>331000</v>
      </c>
    </row>
    <row r="173" spans="1:11" ht="15.75">
      <c r="A173" s="11">
        <v>36513</v>
      </c>
      <c r="B173" s="15" t="s">
        <v>114</v>
      </c>
      <c r="C173" s="12">
        <v>4312</v>
      </c>
      <c r="D173" s="12" t="s">
        <v>7</v>
      </c>
      <c r="E173" s="22" t="s">
        <v>115</v>
      </c>
      <c r="F173" s="18">
        <v>0</v>
      </c>
      <c r="G173" s="13">
        <v>250000</v>
      </c>
      <c r="H173" s="20">
        <f>F173+G173</f>
        <v>250000</v>
      </c>
      <c r="I173" s="75">
        <v>800000</v>
      </c>
      <c r="J173" s="72">
        <f>I173-H173</f>
        <v>550000</v>
      </c>
      <c r="K173" s="20">
        <f>I173-F173</f>
        <v>800000</v>
      </c>
    </row>
    <row r="174" spans="1:11" ht="16.5" thickBot="1">
      <c r="A174" s="39"/>
      <c r="B174" s="40" t="s">
        <v>47</v>
      </c>
      <c r="C174" s="41"/>
      <c r="D174" s="41"/>
      <c r="E174" s="42"/>
      <c r="F174" s="43">
        <f>SUM(F173)</f>
        <v>0</v>
      </c>
      <c r="G174" s="43">
        <f>SUM(G173)</f>
        <v>250000</v>
      </c>
      <c r="H174" s="71">
        <f>F174+G174</f>
        <v>250000</v>
      </c>
      <c r="I174" s="43">
        <f>SUM(I173)</f>
        <v>800000</v>
      </c>
      <c r="J174" s="43">
        <f>SUM(J173)</f>
        <v>550000</v>
      </c>
      <c r="K174" s="78">
        <f>SUM(K173)</f>
        <v>800000</v>
      </c>
    </row>
    <row r="175" spans="1:11" ht="15.75">
      <c r="A175" s="11">
        <v>36514</v>
      </c>
      <c r="B175" s="15" t="s">
        <v>45</v>
      </c>
      <c r="C175" s="12">
        <v>3221</v>
      </c>
      <c r="D175" s="12" t="s">
        <v>6</v>
      </c>
      <c r="E175" s="22" t="s">
        <v>14</v>
      </c>
      <c r="F175" s="18">
        <v>4000</v>
      </c>
      <c r="G175" s="13">
        <v>-2500</v>
      </c>
      <c r="H175" s="20">
        <f t="shared" si="14"/>
        <v>1500</v>
      </c>
      <c r="I175" s="75">
        <v>3000</v>
      </c>
      <c r="J175" s="72">
        <f>I175-H175</f>
        <v>1500</v>
      </c>
      <c r="K175" s="20">
        <f>I175-F175</f>
        <v>-1000</v>
      </c>
    </row>
    <row r="176" spans="1:11" ht="15.75">
      <c r="A176" s="11"/>
      <c r="B176" s="15"/>
      <c r="C176" s="12">
        <v>3225</v>
      </c>
      <c r="D176" s="12" t="s">
        <v>6</v>
      </c>
      <c r="E176" s="21" t="s">
        <v>111</v>
      </c>
      <c r="F176" s="18">
        <v>0</v>
      </c>
      <c r="G176" s="13">
        <v>8000</v>
      </c>
      <c r="H176" s="20">
        <f t="shared" si="14"/>
        <v>8000</v>
      </c>
      <c r="I176" s="75">
        <v>6000</v>
      </c>
      <c r="J176" s="72">
        <f>I176-H176</f>
        <v>-2000</v>
      </c>
      <c r="K176" s="20">
        <f>I176-F176</f>
        <v>6000</v>
      </c>
    </row>
    <row r="177" spans="1:11" ht="15.75">
      <c r="A177" s="8"/>
      <c r="B177" s="14"/>
      <c r="C177" s="9">
        <v>4332</v>
      </c>
      <c r="D177" s="9" t="s">
        <v>7</v>
      </c>
      <c r="E177" s="21" t="s">
        <v>9</v>
      </c>
      <c r="F177" s="10">
        <v>420000</v>
      </c>
      <c r="G177" s="10">
        <v>80000</v>
      </c>
      <c r="H177" s="20">
        <f t="shared" si="14"/>
        <v>500000</v>
      </c>
      <c r="I177" s="75">
        <v>550000</v>
      </c>
      <c r="J177" s="72">
        <f>I177-H177</f>
        <v>50000</v>
      </c>
      <c r="K177" s="20">
        <f>I177-F177</f>
        <v>130000</v>
      </c>
    </row>
    <row r="178" spans="1:11" ht="16.5" thickBot="1">
      <c r="A178" s="39"/>
      <c r="B178" s="40" t="s">
        <v>47</v>
      </c>
      <c r="C178" s="41"/>
      <c r="D178" s="41"/>
      <c r="E178" s="42"/>
      <c r="F178" s="43">
        <f>F177-F176-F175</f>
        <v>416000</v>
      </c>
      <c r="G178" s="43">
        <f>G177-G176-G175</f>
        <v>74500</v>
      </c>
      <c r="H178" s="71">
        <f t="shared" si="14"/>
        <v>490500</v>
      </c>
      <c r="I178" s="43">
        <f>I177-I176-I175</f>
        <v>541000</v>
      </c>
      <c r="J178" s="43">
        <f>J177-J176-J175</f>
        <v>50500</v>
      </c>
      <c r="K178" s="78">
        <f>K177-K176-K175</f>
        <v>125000</v>
      </c>
    </row>
    <row r="179" spans="1:11" ht="15.75">
      <c r="A179" s="11">
        <v>36610</v>
      </c>
      <c r="B179" s="15" t="s">
        <v>52</v>
      </c>
      <c r="C179" s="12">
        <v>4261</v>
      </c>
      <c r="D179" s="12" t="s">
        <v>7</v>
      </c>
      <c r="E179" s="22" t="s">
        <v>70</v>
      </c>
      <c r="F179" s="18">
        <v>400</v>
      </c>
      <c r="G179" s="13">
        <v>0</v>
      </c>
      <c r="H179" s="20">
        <f t="shared" si="14"/>
        <v>400</v>
      </c>
      <c r="I179" s="75">
        <v>1200</v>
      </c>
      <c r="J179" s="72">
        <f>I179-H179</f>
        <v>800</v>
      </c>
      <c r="K179" s="20">
        <f>I179-F179</f>
        <v>800</v>
      </c>
    </row>
    <row r="180" spans="1:11" ht="15.75">
      <c r="A180" s="11"/>
      <c r="B180" s="15"/>
      <c r="C180" s="12">
        <v>4271</v>
      </c>
      <c r="D180" s="12" t="s">
        <v>7</v>
      </c>
      <c r="E180" s="22" t="s">
        <v>88</v>
      </c>
      <c r="F180" s="18">
        <v>7000</v>
      </c>
      <c r="G180" s="13">
        <v>0</v>
      </c>
      <c r="H180" s="20">
        <f t="shared" si="14"/>
        <v>7000</v>
      </c>
      <c r="I180" s="75">
        <v>16500</v>
      </c>
      <c r="J180" s="72">
        <f>I180-H180</f>
        <v>9500</v>
      </c>
      <c r="K180" s="20">
        <f>I180-F180</f>
        <v>9500</v>
      </c>
    </row>
    <row r="181" spans="1:11" ht="15.75">
      <c r="A181" s="11"/>
      <c r="B181" s="15"/>
      <c r="C181" s="12">
        <v>4431</v>
      </c>
      <c r="D181" s="12" t="s">
        <v>7</v>
      </c>
      <c r="E181" s="22" t="s">
        <v>71</v>
      </c>
      <c r="F181" s="18">
        <v>600</v>
      </c>
      <c r="G181" s="13">
        <v>0</v>
      </c>
      <c r="H181" s="20">
        <f aca="true" t="shared" si="21" ref="H181:H194">F181+G181</f>
        <v>600</v>
      </c>
      <c r="I181" s="75">
        <v>600</v>
      </c>
      <c r="J181" s="72">
        <f>I181-H181</f>
        <v>0</v>
      </c>
      <c r="K181" s="20">
        <f>I181-F181</f>
        <v>0</v>
      </c>
    </row>
    <row r="182" spans="1:11" ht="15.75">
      <c r="A182" s="11"/>
      <c r="B182" s="15"/>
      <c r="C182" s="12">
        <v>4458</v>
      </c>
      <c r="D182" s="12" t="s">
        <v>7</v>
      </c>
      <c r="E182" s="22" t="s">
        <v>116</v>
      </c>
      <c r="F182" s="18">
        <v>0</v>
      </c>
      <c r="G182" s="13">
        <v>20000</v>
      </c>
      <c r="H182" s="20">
        <f t="shared" si="21"/>
        <v>20000</v>
      </c>
      <c r="I182" s="75">
        <v>0</v>
      </c>
      <c r="J182" s="72">
        <f>I182-H182</f>
        <v>-20000</v>
      </c>
      <c r="K182" s="20">
        <f>I182-F182</f>
        <v>0</v>
      </c>
    </row>
    <row r="183" spans="1:11" ht="16.5" thickBot="1">
      <c r="A183" s="39"/>
      <c r="B183" s="40" t="s">
        <v>47</v>
      </c>
      <c r="C183" s="41"/>
      <c r="D183" s="41"/>
      <c r="E183" s="42"/>
      <c r="F183" s="43">
        <f>SUM(F179:F182)</f>
        <v>8000</v>
      </c>
      <c r="G183" s="43">
        <f>SUM(G179:G182)</f>
        <v>20000</v>
      </c>
      <c r="H183" s="71">
        <f t="shared" si="21"/>
        <v>28000</v>
      </c>
      <c r="I183" s="43">
        <f>SUM(I179:I182)</f>
        <v>18300</v>
      </c>
      <c r="J183" s="43">
        <f>SUM(J179:J182)</f>
        <v>-9700</v>
      </c>
      <c r="K183" s="78">
        <f>SUM(K179:K182)</f>
        <v>10300</v>
      </c>
    </row>
    <row r="184" spans="1:11" ht="15.75">
      <c r="A184" s="11">
        <v>36620</v>
      </c>
      <c r="B184" s="15" t="s">
        <v>53</v>
      </c>
      <c r="C184" s="12">
        <v>3141</v>
      </c>
      <c r="D184" s="12" t="s">
        <v>6</v>
      </c>
      <c r="E184" s="22" t="s">
        <v>55</v>
      </c>
      <c r="F184" s="18">
        <v>58300</v>
      </c>
      <c r="G184" s="13">
        <v>0</v>
      </c>
      <c r="H184" s="20">
        <f t="shared" si="21"/>
        <v>58300</v>
      </c>
      <c r="I184" s="75">
        <v>50100</v>
      </c>
      <c r="J184" s="72">
        <f aca="true" t="shared" si="22" ref="J184:J189">I184-H184</f>
        <v>-8200</v>
      </c>
      <c r="K184" s="20">
        <f aca="true" t="shared" si="23" ref="K184:K189">I184-F184</f>
        <v>-8200</v>
      </c>
    </row>
    <row r="185" spans="1:11" ht="15.75">
      <c r="A185" s="11"/>
      <c r="B185" s="15" t="s">
        <v>54</v>
      </c>
      <c r="C185" s="12">
        <v>3141</v>
      </c>
      <c r="D185" s="12" t="s">
        <v>6</v>
      </c>
      <c r="E185" s="22" t="s">
        <v>108</v>
      </c>
      <c r="F185" s="18">
        <v>20500</v>
      </c>
      <c r="G185" s="13">
        <v>0</v>
      </c>
      <c r="H185" s="20">
        <f t="shared" si="21"/>
        <v>20500</v>
      </c>
      <c r="I185" s="75">
        <v>20500</v>
      </c>
      <c r="J185" s="72">
        <f t="shared" si="22"/>
        <v>0</v>
      </c>
      <c r="K185" s="20">
        <f t="shared" si="23"/>
        <v>0</v>
      </c>
    </row>
    <row r="186" spans="1:11" ht="15.75">
      <c r="A186" s="11"/>
      <c r="B186" s="15"/>
      <c r="C186" s="12">
        <v>4261</v>
      </c>
      <c r="D186" s="12" t="s">
        <v>7</v>
      </c>
      <c r="E186" s="22" t="s">
        <v>70</v>
      </c>
      <c r="F186" s="13">
        <v>2000</v>
      </c>
      <c r="G186" s="13">
        <v>0</v>
      </c>
      <c r="H186" s="20">
        <f t="shared" si="21"/>
        <v>2000</v>
      </c>
      <c r="I186" s="75">
        <v>3600</v>
      </c>
      <c r="J186" s="72">
        <f t="shared" si="22"/>
        <v>1600</v>
      </c>
      <c r="K186" s="20">
        <f t="shared" si="23"/>
        <v>1600</v>
      </c>
    </row>
    <row r="187" spans="1:11" ht="15.75">
      <c r="A187" s="11" t="s">
        <v>46</v>
      </c>
      <c r="B187" s="15" t="s">
        <v>46</v>
      </c>
      <c r="C187" s="12">
        <v>4271</v>
      </c>
      <c r="D187" s="12" t="s">
        <v>7</v>
      </c>
      <c r="E187" s="22" t="s">
        <v>90</v>
      </c>
      <c r="F187" s="13">
        <v>50000</v>
      </c>
      <c r="G187" s="13">
        <v>0</v>
      </c>
      <c r="H187" s="20">
        <f t="shared" si="21"/>
        <v>50000</v>
      </c>
      <c r="I187" s="75">
        <v>43500</v>
      </c>
      <c r="J187" s="72">
        <f t="shared" si="22"/>
        <v>-6500</v>
      </c>
      <c r="K187" s="20">
        <f t="shared" si="23"/>
        <v>-6500</v>
      </c>
    </row>
    <row r="188" spans="1:11" ht="15.75">
      <c r="A188" s="11"/>
      <c r="B188" s="15"/>
      <c r="C188" s="12">
        <v>4312</v>
      </c>
      <c r="D188" s="12" t="s">
        <v>7</v>
      </c>
      <c r="E188" s="22" t="s">
        <v>109</v>
      </c>
      <c r="F188" s="13">
        <v>20500</v>
      </c>
      <c r="G188" s="13">
        <v>0</v>
      </c>
      <c r="H188" s="20">
        <f t="shared" si="21"/>
        <v>20500</v>
      </c>
      <c r="I188" s="75">
        <v>20500</v>
      </c>
      <c r="J188" s="72">
        <f t="shared" si="22"/>
        <v>0</v>
      </c>
      <c r="K188" s="20">
        <f t="shared" si="23"/>
        <v>0</v>
      </c>
    </row>
    <row r="189" spans="1:11" ht="15.75">
      <c r="A189" s="11"/>
      <c r="B189" s="15"/>
      <c r="C189" s="12">
        <v>4431</v>
      </c>
      <c r="D189" s="12" t="s">
        <v>7</v>
      </c>
      <c r="E189" s="22" t="s">
        <v>71</v>
      </c>
      <c r="F189" s="13">
        <v>8200</v>
      </c>
      <c r="G189" s="13">
        <v>0</v>
      </c>
      <c r="H189" s="20">
        <f t="shared" si="21"/>
        <v>8200</v>
      </c>
      <c r="I189" s="75">
        <v>12000</v>
      </c>
      <c r="J189" s="72">
        <f t="shared" si="22"/>
        <v>3800</v>
      </c>
      <c r="K189" s="20">
        <f t="shared" si="23"/>
        <v>3800</v>
      </c>
    </row>
    <row r="190" spans="1:11" ht="16.5" thickBot="1">
      <c r="A190" s="39"/>
      <c r="B190" s="40" t="s">
        <v>47</v>
      </c>
      <c r="C190" s="41"/>
      <c r="D190" s="41"/>
      <c r="E190" s="42"/>
      <c r="F190" s="43">
        <f>(F186+F187+F188+F189)-(F184+F185)</f>
        <v>1900</v>
      </c>
      <c r="G190" s="43">
        <f>SUM(G184:G189)</f>
        <v>0</v>
      </c>
      <c r="H190" s="71">
        <f t="shared" si="21"/>
        <v>1900</v>
      </c>
      <c r="I190" s="43">
        <f>(I186+I187+I188+I189)-(I184+I185)</f>
        <v>9000</v>
      </c>
      <c r="J190" s="43">
        <f>(J186+J187+J188+J189)-(J184+J185)</f>
        <v>7100</v>
      </c>
      <c r="K190" s="78">
        <f>(K186+K187+K188+K189)-(K184+K185)</f>
        <v>7100</v>
      </c>
    </row>
    <row r="191" spans="1:11" ht="15.75">
      <c r="A191" s="11">
        <v>36630</v>
      </c>
      <c r="B191" s="15" t="s">
        <v>60</v>
      </c>
      <c r="C191" s="12">
        <v>3141</v>
      </c>
      <c r="D191" s="12" t="s">
        <v>6</v>
      </c>
      <c r="E191" s="22" t="s">
        <v>55</v>
      </c>
      <c r="F191" s="18">
        <v>120000</v>
      </c>
      <c r="G191" s="13">
        <v>0</v>
      </c>
      <c r="H191" s="20">
        <f t="shared" si="21"/>
        <v>120000</v>
      </c>
      <c r="I191" s="75">
        <v>130000</v>
      </c>
      <c r="J191" s="72">
        <f>I191-H191</f>
        <v>10000</v>
      </c>
      <c r="K191" s="20">
        <f>I191-F191</f>
        <v>10000</v>
      </c>
    </row>
    <row r="192" spans="1:11" ht="15.75">
      <c r="A192" s="8"/>
      <c r="B192" s="14" t="s">
        <v>61</v>
      </c>
      <c r="C192" s="9">
        <v>4261</v>
      </c>
      <c r="D192" s="9" t="s">
        <v>7</v>
      </c>
      <c r="E192" s="22" t="s">
        <v>70</v>
      </c>
      <c r="F192" s="10">
        <v>5200</v>
      </c>
      <c r="G192" s="10">
        <v>0</v>
      </c>
      <c r="H192" s="20">
        <f t="shared" si="21"/>
        <v>5200</v>
      </c>
      <c r="I192" s="75">
        <v>5500</v>
      </c>
      <c r="J192" s="72">
        <f>I192-H192</f>
        <v>300</v>
      </c>
      <c r="K192" s="20">
        <f>I192-F192</f>
        <v>300</v>
      </c>
    </row>
    <row r="193" spans="1:11" ht="15.75">
      <c r="A193" s="8"/>
      <c r="B193" s="14"/>
      <c r="C193" s="9">
        <v>4431</v>
      </c>
      <c r="D193" s="9" t="s">
        <v>7</v>
      </c>
      <c r="E193" s="22" t="s">
        <v>89</v>
      </c>
      <c r="F193" s="10">
        <f>4100+150000</f>
        <v>154100</v>
      </c>
      <c r="G193" s="10">
        <v>0</v>
      </c>
      <c r="H193" s="20">
        <f t="shared" si="21"/>
        <v>154100</v>
      </c>
      <c r="I193" s="75">
        <v>195500</v>
      </c>
      <c r="J193" s="72">
        <f>I193-H193</f>
        <v>41400</v>
      </c>
      <c r="K193" s="20">
        <f>I193-F193</f>
        <v>41400</v>
      </c>
    </row>
    <row r="194" spans="1:11" ht="16.5" thickBot="1">
      <c r="A194" s="39"/>
      <c r="B194" s="40" t="s">
        <v>47</v>
      </c>
      <c r="C194" s="41"/>
      <c r="D194" s="41"/>
      <c r="E194" s="42"/>
      <c r="F194" s="43">
        <f>F193+F192-F191</f>
        <v>39300</v>
      </c>
      <c r="G194" s="43">
        <f>G193+G192-G191</f>
        <v>0</v>
      </c>
      <c r="H194" s="71">
        <f t="shared" si="21"/>
        <v>39300</v>
      </c>
      <c r="I194" s="43">
        <f>I193+I192-I191</f>
        <v>71000</v>
      </c>
      <c r="J194" s="43">
        <f>J193+J192-J191</f>
        <v>31700</v>
      </c>
      <c r="K194" s="78">
        <f>K193+K192-K191</f>
        <v>31700</v>
      </c>
    </row>
    <row r="195" spans="1:11" ht="15.75">
      <c r="A195" s="52">
        <v>36751</v>
      </c>
      <c r="B195" s="53" t="s">
        <v>72</v>
      </c>
      <c r="C195" s="54">
        <v>4261</v>
      </c>
      <c r="D195" s="54" t="s">
        <v>7</v>
      </c>
      <c r="E195" s="22" t="s">
        <v>70</v>
      </c>
      <c r="F195" s="50">
        <v>600</v>
      </c>
      <c r="G195" s="50">
        <v>0</v>
      </c>
      <c r="H195" s="20">
        <f t="shared" si="14"/>
        <v>600</v>
      </c>
      <c r="I195" s="75">
        <v>600</v>
      </c>
      <c r="J195" s="72">
        <f>I195-H195</f>
        <v>0</v>
      </c>
      <c r="K195" s="20">
        <f>I195-F195</f>
        <v>0</v>
      </c>
    </row>
    <row r="196" spans="1:11" ht="15.75">
      <c r="A196" s="8"/>
      <c r="B196" s="14" t="s">
        <v>73</v>
      </c>
      <c r="C196" s="9">
        <v>4331</v>
      </c>
      <c r="D196" s="9" t="s">
        <v>7</v>
      </c>
      <c r="E196" s="21" t="s">
        <v>8</v>
      </c>
      <c r="F196" s="10">
        <v>1500</v>
      </c>
      <c r="G196" s="10">
        <v>0</v>
      </c>
      <c r="H196" s="20">
        <f t="shared" si="14"/>
        <v>1500</v>
      </c>
      <c r="I196" s="75">
        <v>1500</v>
      </c>
      <c r="J196" s="72">
        <f>I196-H196</f>
        <v>0</v>
      </c>
      <c r="K196" s="20">
        <f>I196-F196</f>
        <v>0</v>
      </c>
    </row>
    <row r="197" spans="1:11" ht="15.75">
      <c r="A197" s="8"/>
      <c r="B197" s="14"/>
      <c r="C197" s="12">
        <v>4431</v>
      </c>
      <c r="D197" s="12" t="s">
        <v>7</v>
      </c>
      <c r="E197" s="22" t="s">
        <v>71</v>
      </c>
      <c r="F197" s="13">
        <v>2200</v>
      </c>
      <c r="G197" s="13">
        <v>0</v>
      </c>
      <c r="H197" s="20">
        <f t="shared" si="14"/>
        <v>2200</v>
      </c>
      <c r="I197" s="75">
        <v>2200</v>
      </c>
      <c r="J197" s="72">
        <f>I197-H197</f>
        <v>0</v>
      </c>
      <c r="K197" s="20">
        <f>I197-F197</f>
        <v>0</v>
      </c>
    </row>
    <row r="198" spans="1:11" ht="16.5" thickBot="1">
      <c r="A198" s="39"/>
      <c r="B198" s="40" t="s">
        <v>47</v>
      </c>
      <c r="C198" s="41"/>
      <c r="D198" s="41"/>
      <c r="E198" s="42"/>
      <c r="F198" s="43">
        <f>SUM(F195:F197)</f>
        <v>4300</v>
      </c>
      <c r="G198" s="43">
        <f>SUM(G195:G197)</f>
        <v>0</v>
      </c>
      <c r="H198" s="71">
        <f aca="true" t="shared" si="24" ref="H198:H211">F198+G198</f>
        <v>4300</v>
      </c>
      <c r="I198" s="43">
        <f>SUM(I195:I197)</f>
        <v>4300</v>
      </c>
      <c r="J198" s="43">
        <f>SUM(J195:J197)</f>
        <v>0</v>
      </c>
      <c r="K198" s="78">
        <f>SUM(K195:K197)</f>
        <v>0</v>
      </c>
    </row>
    <row r="199" spans="1:11" ht="15.75">
      <c r="A199" s="52">
        <v>36752</v>
      </c>
      <c r="B199" s="53" t="s">
        <v>74</v>
      </c>
      <c r="C199" s="54">
        <v>4261</v>
      </c>
      <c r="D199" s="54" t="s">
        <v>7</v>
      </c>
      <c r="E199" s="22" t="s">
        <v>70</v>
      </c>
      <c r="F199" s="50">
        <v>600</v>
      </c>
      <c r="G199" s="50">
        <v>0</v>
      </c>
      <c r="H199" s="20">
        <f t="shared" si="24"/>
        <v>600</v>
      </c>
      <c r="I199" s="75">
        <v>600</v>
      </c>
      <c r="J199" s="72">
        <f>I199-H199</f>
        <v>0</v>
      </c>
      <c r="K199" s="20">
        <f>I199-F199</f>
        <v>0</v>
      </c>
    </row>
    <row r="200" spans="1:11" ht="15.75">
      <c r="A200" s="8"/>
      <c r="B200" s="14" t="s">
        <v>75</v>
      </c>
      <c r="C200" s="9">
        <v>4331</v>
      </c>
      <c r="D200" s="9" t="s">
        <v>7</v>
      </c>
      <c r="E200" s="21" t="s">
        <v>8</v>
      </c>
      <c r="F200" s="10">
        <v>1000</v>
      </c>
      <c r="G200" s="10">
        <v>0</v>
      </c>
      <c r="H200" s="20">
        <f t="shared" si="24"/>
        <v>1000</v>
      </c>
      <c r="I200" s="75">
        <v>1000</v>
      </c>
      <c r="J200" s="72">
        <f>I200-H200</f>
        <v>0</v>
      </c>
      <c r="K200" s="20">
        <f>I200-F200</f>
        <v>0</v>
      </c>
    </row>
    <row r="201" spans="1:11" ht="15.75">
      <c r="A201" s="8"/>
      <c r="B201" s="14" t="s">
        <v>76</v>
      </c>
      <c r="C201" s="12">
        <v>4431</v>
      </c>
      <c r="D201" s="12" t="s">
        <v>7</v>
      </c>
      <c r="E201" s="22" t="s">
        <v>71</v>
      </c>
      <c r="F201" s="13">
        <v>200</v>
      </c>
      <c r="G201" s="13">
        <v>0</v>
      </c>
      <c r="H201" s="20">
        <f t="shared" si="24"/>
        <v>200</v>
      </c>
      <c r="I201" s="75">
        <v>200</v>
      </c>
      <c r="J201" s="72">
        <f>I201-H201</f>
        <v>0</v>
      </c>
      <c r="K201" s="20">
        <f>I201-F201</f>
        <v>0</v>
      </c>
    </row>
    <row r="202" spans="1:11" ht="16.5" thickBot="1">
      <c r="A202" s="39"/>
      <c r="B202" s="40" t="s">
        <v>47</v>
      </c>
      <c r="C202" s="41"/>
      <c r="D202" s="41"/>
      <c r="E202" s="42"/>
      <c r="F202" s="43">
        <f>SUM(F199:F201)</f>
        <v>1800</v>
      </c>
      <c r="G202" s="43">
        <f>SUM(G199:G201)</f>
        <v>0</v>
      </c>
      <c r="H202" s="71">
        <f t="shared" si="24"/>
        <v>1800</v>
      </c>
      <c r="I202" s="43">
        <f>SUM(I199:I201)</f>
        <v>1800</v>
      </c>
      <c r="J202" s="43">
        <f>SUM(J199:J201)</f>
        <v>0</v>
      </c>
      <c r="K202" s="78">
        <f>SUM(K199:K201)</f>
        <v>0</v>
      </c>
    </row>
    <row r="203" spans="1:11" ht="15.75">
      <c r="A203" s="45">
        <v>36753</v>
      </c>
      <c r="B203" s="46" t="s">
        <v>91</v>
      </c>
      <c r="C203" s="54">
        <v>4261</v>
      </c>
      <c r="D203" s="54" t="s">
        <v>7</v>
      </c>
      <c r="E203" s="22" t="s">
        <v>70</v>
      </c>
      <c r="F203" s="50">
        <v>600</v>
      </c>
      <c r="G203" s="50">
        <v>0</v>
      </c>
      <c r="H203" s="20">
        <f t="shared" si="24"/>
        <v>600</v>
      </c>
      <c r="I203" s="75">
        <v>600</v>
      </c>
      <c r="J203" s="72">
        <f>I203-H203</f>
        <v>0</v>
      </c>
      <c r="K203" s="20">
        <f>I203-F203</f>
        <v>0</v>
      </c>
    </row>
    <row r="204" spans="1:11" ht="15.75">
      <c r="A204" s="61"/>
      <c r="B204" s="62"/>
      <c r="C204" s="12">
        <v>4431</v>
      </c>
      <c r="D204" s="12" t="s">
        <v>7</v>
      </c>
      <c r="E204" s="22" t="s">
        <v>71</v>
      </c>
      <c r="F204" s="13">
        <v>200</v>
      </c>
      <c r="G204" s="13">
        <v>0</v>
      </c>
      <c r="H204" s="20">
        <f t="shared" si="24"/>
        <v>200</v>
      </c>
      <c r="I204" s="75">
        <v>200</v>
      </c>
      <c r="J204" s="72">
        <f>I204-H204</f>
        <v>0</v>
      </c>
      <c r="K204" s="20">
        <f>I204-F204</f>
        <v>0</v>
      </c>
    </row>
    <row r="205" spans="1:11" ht="16.5" thickBot="1">
      <c r="A205" s="39"/>
      <c r="B205" s="40" t="s">
        <v>47</v>
      </c>
      <c r="C205" s="41"/>
      <c r="D205" s="41"/>
      <c r="E205" s="42"/>
      <c r="F205" s="43">
        <f>SUM(F203:F204)</f>
        <v>800</v>
      </c>
      <c r="G205" s="43">
        <f>SUM(G203:G204)</f>
        <v>0</v>
      </c>
      <c r="H205" s="71">
        <f t="shared" si="24"/>
        <v>800</v>
      </c>
      <c r="I205" s="43">
        <f>SUM(I203:I204)</f>
        <v>800</v>
      </c>
      <c r="J205" s="43">
        <f>SUM(J203:J204)</f>
        <v>0</v>
      </c>
      <c r="K205" s="78">
        <f>SUM(K203:K204)</f>
        <v>0</v>
      </c>
    </row>
    <row r="206" spans="1:11" ht="15.75">
      <c r="A206" s="11">
        <v>36754</v>
      </c>
      <c r="B206" s="15" t="s">
        <v>77</v>
      </c>
      <c r="C206" s="54">
        <v>3214</v>
      </c>
      <c r="D206" s="54" t="s">
        <v>6</v>
      </c>
      <c r="E206" s="22" t="s">
        <v>113</v>
      </c>
      <c r="F206" s="59">
        <v>0</v>
      </c>
      <c r="G206" s="50">
        <v>1700</v>
      </c>
      <c r="H206" s="20">
        <f t="shared" si="24"/>
        <v>1700</v>
      </c>
      <c r="I206" s="75">
        <v>0</v>
      </c>
      <c r="J206" s="72">
        <f aca="true" t="shared" si="25" ref="J206:J211">I206-H206</f>
        <v>-1700</v>
      </c>
      <c r="K206" s="20">
        <f aca="true" t="shared" si="26" ref="K206:K211">I206-F206</f>
        <v>0</v>
      </c>
    </row>
    <row r="207" spans="1:11" ht="15.75">
      <c r="A207" s="11"/>
      <c r="B207" s="14" t="s">
        <v>78</v>
      </c>
      <c r="C207" s="12">
        <v>4261</v>
      </c>
      <c r="D207" s="12" t="s">
        <v>7</v>
      </c>
      <c r="E207" s="22" t="s">
        <v>70</v>
      </c>
      <c r="F207" s="13">
        <v>600</v>
      </c>
      <c r="G207" s="13">
        <v>400</v>
      </c>
      <c r="H207" s="20">
        <f>F207+G207</f>
        <v>1000</v>
      </c>
      <c r="I207" s="75">
        <v>1000</v>
      </c>
      <c r="J207" s="72">
        <f t="shared" si="25"/>
        <v>0</v>
      </c>
      <c r="K207" s="20">
        <f t="shared" si="26"/>
        <v>400</v>
      </c>
    </row>
    <row r="208" spans="1:11" ht="15.75">
      <c r="A208" s="11"/>
      <c r="B208" s="14" t="s">
        <v>103</v>
      </c>
      <c r="C208" s="9">
        <v>4331</v>
      </c>
      <c r="D208" s="9" t="s">
        <v>7</v>
      </c>
      <c r="E208" s="21" t="s">
        <v>8</v>
      </c>
      <c r="F208" s="10">
        <v>270000</v>
      </c>
      <c r="G208" s="10">
        <v>280000</v>
      </c>
      <c r="H208" s="20">
        <f>F208+G208</f>
        <v>550000</v>
      </c>
      <c r="I208" s="75">
        <v>550000</v>
      </c>
      <c r="J208" s="72">
        <f t="shared" si="25"/>
        <v>0</v>
      </c>
      <c r="K208" s="20">
        <f t="shared" si="26"/>
        <v>280000</v>
      </c>
    </row>
    <row r="209" spans="1:11" ht="15.75">
      <c r="A209" s="8"/>
      <c r="B209" s="14"/>
      <c r="C209" s="9">
        <v>4332</v>
      </c>
      <c r="D209" s="9" t="s">
        <v>7</v>
      </c>
      <c r="E209" s="21" t="s">
        <v>9</v>
      </c>
      <c r="F209" s="10">
        <v>0</v>
      </c>
      <c r="G209" s="10">
        <v>100</v>
      </c>
      <c r="H209" s="20">
        <f t="shared" si="24"/>
        <v>100</v>
      </c>
      <c r="I209" s="75">
        <v>0</v>
      </c>
      <c r="J209" s="72">
        <f t="shared" si="25"/>
        <v>-100</v>
      </c>
      <c r="K209" s="20">
        <f t="shared" si="26"/>
        <v>0</v>
      </c>
    </row>
    <row r="210" spans="1:11" ht="15.75">
      <c r="A210" s="8"/>
      <c r="B210" s="14"/>
      <c r="C210" s="12">
        <v>4431</v>
      </c>
      <c r="D210" s="12" t="s">
        <v>7</v>
      </c>
      <c r="E210" s="22" t="s">
        <v>71</v>
      </c>
      <c r="F210" s="13">
        <v>200</v>
      </c>
      <c r="G210" s="13">
        <v>0</v>
      </c>
      <c r="H210" s="20">
        <f>F210+G210</f>
        <v>200</v>
      </c>
      <c r="I210" s="75">
        <v>200</v>
      </c>
      <c r="J210" s="72">
        <f t="shared" si="25"/>
        <v>0</v>
      </c>
      <c r="K210" s="20">
        <f t="shared" si="26"/>
        <v>0</v>
      </c>
    </row>
    <row r="211" spans="1:11" ht="15.75">
      <c r="A211" s="8"/>
      <c r="B211" s="14"/>
      <c r="C211" s="12">
        <v>4452</v>
      </c>
      <c r="D211" s="12" t="s">
        <v>7</v>
      </c>
      <c r="E211" s="22" t="s">
        <v>16</v>
      </c>
      <c r="F211" s="13">
        <v>0</v>
      </c>
      <c r="G211" s="13">
        <v>1300</v>
      </c>
      <c r="H211" s="20">
        <f t="shared" si="24"/>
        <v>1300</v>
      </c>
      <c r="I211" s="75">
        <v>1000</v>
      </c>
      <c r="J211" s="72">
        <f t="shared" si="25"/>
        <v>-300</v>
      </c>
      <c r="K211" s="20">
        <f t="shared" si="26"/>
        <v>1000</v>
      </c>
    </row>
    <row r="212" spans="1:11" ht="16.5" thickBot="1">
      <c r="A212" s="39"/>
      <c r="B212" s="40" t="s">
        <v>47</v>
      </c>
      <c r="C212" s="41"/>
      <c r="D212" s="41"/>
      <c r="E212" s="42"/>
      <c r="F212" s="43">
        <f aca="true" t="shared" si="27" ref="F212:K212">F211+F210+F209+F208+F207-F206</f>
        <v>270800</v>
      </c>
      <c r="G212" s="43">
        <f t="shared" si="27"/>
        <v>280100</v>
      </c>
      <c r="H212" s="43">
        <f t="shared" si="27"/>
        <v>550900</v>
      </c>
      <c r="I212" s="43">
        <f t="shared" si="27"/>
        <v>552200</v>
      </c>
      <c r="J212" s="43">
        <f t="shared" si="27"/>
        <v>1300</v>
      </c>
      <c r="K212" s="78">
        <f t="shared" si="27"/>
        <v>281400</v>
      </c>
    </row>
    <row r="213" spans="1:11" s="38" customFormat="1" ht="18.75" thickBot="1">
      <c r="A213" s="35"/>
      <c r="B213" s="36" t="s">
        <v>48</v>
      </c>
      <c r="C213" s="35"/>
      <c r="D213" s="35"/>
      <c r="E213" s="37"/>
      <c r="F213" s="34">
        <f aca="true" t="shared" si="28" ref="F213:K213">F6+F15+F18+F27+F30+F32+F34+F40+F42+F44+F49+F55+F57+F61+F65+F70+F76+F84+F95+F98+F110+F123+F134+F137+F140+F144+F155+F164+F166+F172+F174+F178+F183+F190+F194+F198+F202+F205+F212</f>
        <v>9089700</v>
      </c>
      <c r="G213" s="34">
        <f t="shared" si="28"/>
        <v>2835500</v>
      </c>
      <c r="H213" s="34">
        <f t="shared" si="28"/>
        <v>11925200</v>
      </c>
      <c r="I213" s="34">
        <f t="shared" si="28"/>
        <v>14306800</v>
      </c>
      <c r="J213" s="34">
        <f t="shared" si="28"/>
        <v>2381600</v>
      </c>
      <c r="K213" s="34">
        <f t="shared" si="28"/>
        <v>5217100</v>
      </c>
    </row>
    <row r="214" spans="2:3" ht="15.75">
      <c r="B214" s="1"/>
      <c r="C214" s="4" t="s">
        <v>46</v>
      </c>
    </row>
    <row r="215" spans="2:4" ht="15.75">
      <c r="B215" s="1"/>
      <c r="D215" s="4" t="s">
        <v>18</v>
      </c>
    </row>
    <row r="216" spans="2:5" ht="15.75">
      <c r="B216" s="1"/>
      <c r="E216" s="6" t="s">
        <v>46</v>
      </c>
    </row>
    <row r="217" ht="15.75">
      <c r="B217" s="1"/>
    </row>
    <row r="218" ht="15.75">
      <c r="B218" s="1" t="s">
        <v>46</v>
      </c>
    </row>
    <row r="219" ht="15.75">
      <c r="B219" s="1"/>
    </row>
    <row r="220" ht="15.75">
      <c r="B220" s="1"/>
    </row>
    <row r="221" ht="15.75">
      <c r="B221" s="1"/>
    </row>
    <row r="222" ht="15.75">
      <c r="B222" s="1"/>
    </row>
    <row r="223" ht="15.75">
      <c r="B223" s="1"/>
    </row>
    <row r="224" ht="15.75">
      <c r="B224" s="1"/>
    </row>
    <row r="225" ht="15.75">
      <c r="B225" s="1"/>
    </row>
    <row r="226" ht="15.75">
      <c r="B226" s="1"/>
    </row>
    <row r="227" ht="15.75">
      <c r="B227" s="1"/>
    </row>
    <row r="228" ht="15.75">
      <c r="B228" s="1"/>
    </row>
    <row r="229" ht="15.75">
      <c r="B229" s="1"/>
    </row>
    <row r="230" ht="15.75">
      <c r="B230" s="1"/>
    </row>
    <row r="231" ht="15.75">
      <c r="B231" s="1"/>
    </row>
    <row r="232" ht="15.75">
      <c r="B232" s="1"/>
    </row>
    <row r="233" ht="15.75">
      <c r="B233" s="1"/>
    </row>
    <row r="234" ht="15.75">
      <c r="B234" s="1"/>
    </row>
    <row r="235" ht="15.75">
      <c r="B235" s="1"/>
    </row>
    <row r="236" ht="15.75">
      <c r="B236" s="1"/>
    </row>
    <row r="237" ht="15.75">
      <c r="B237" s="1"/>
    </row>
    <row r="238" ht="15.75">
      <c r="B238" s="1"/>
    </row>
    <row r="239" ht="15.75">
      <c r="B239" s="1"/>
    </row>
    <row r="240" ht="15.75">
      <c r="B240" s="1"/>
    </row>
    <row r="241" ht="15.75">
      <c r="B241" s="1"/>
    </row>
    <row r="242" ht="15.75">
      <c r="B242" s="1"/>
    </row>
    <row r="243" ht="15.75">
      <c r="B243" s="1"/>
    </row>
    <row r="244" ht="15.75">
      <c r="B244" s="1"/>
    </row>
    <row r="245" ht="15.75">
      <c r="B245" s="1"/>
    </row>
    <row r="246" ht="15.75">
      <c r="B246" s="1"/>
    </row>
    <row r="247" ht="15.75">
      <c r="B247" s="1"/>
    </row>
    <row r="248" ht="15.75">
      <c r="B248" s="1"/>
    </row>
    <row r="249" ht="15.75">
      <c r="B249" s="1"/>
    </row>
    <row r="250" ht="15.75">
      <c r="B250" s="1"/>
    </row>
    <row r="251" ht="15.75">
      <c r="B251" s="1"/>
    </row>
    <row r="252" ht="15.75">
      <c r="B252" s="1"/>
    </row>
    <row r="253" ht="15.75">
      <c r="B253" s="1"/>
    </row>
    <row r="254" ht="15.75">
      <c r="B254" s="1"/>
    </row>
    <row r="255" ht="15.75">
      <c r="B255" s="1"/>
    </row>
    <row r="256" ht="15.75">
      <c r="B256" s="1"/>
    </row>
    <row r="257" ht="15.75">
      <c r="B257" s="1"/>
    </row>
    <row r="258" ht="15.75">
      <c r="B258" s="1"/>
    </row>
    <row r="259" ht="15.75">
      <c r="B259" s="1"/>
    </row>
    <row r="260" ht="15.75">
      <c r="B260" s="1"/>
    </row>
    <row r="261" ht="15.75">
      <c r="B261" s="1"/>
    </row>
    <row r="262" ht="15.75">
      <c r="B262" s="1"/>
    </row>
    <row r="263" ht="15.75">
      <c r="B263" s="1"/>
    </row>
    <row r="264" ht="15.75">
      <c r="B264" s="1"/>
    </row>
    <row r="265" ht="15.75">
      <c r="B265" s="1"/>
    </row>
    <row r="266" ht="15.75">
      <c r="B266" s="1"/>
    </row>
    <row r="267" ht="15.75">
      <c r="B267" s="1"/>
    </row>
    <row r="268" ht="15.75">
      <c r="B268" s="1"/>
    </row>
    <row r="269" ht="15.75">
      <c r="B269" s="1"/>
    </row>
    <row r="270" ht="15.75">
      <c r="B270" s="1"/>
    </row>
    <row r="271" ht="15.75">
      <c r="B271" s="1"/>
    </row>
    <row r="272" ht="15.75">
      <c r="B272" s="1"/>
    </row>
    <row r="273" ht="15.75">
      <c r="B273" s="1"/>
    </row>
    <row r="274" ht="15.75">
      <c r="B274" s="1"/>
    </row>
    <row r="275" ht="15.75">
      <c r="B275" s="1"/>
    </row>
    <row r="276" ht="15.75">
      <c r="B276" s="1"/>
    </row>
    <row r="277" ht="15.75">
      <c r="B277" s="1"/>
    </row>
    <row r="278" ht="15.75">
      <c r="B278" s="1"/>
    </row>
    <row r="279" ht="15.75">
      <c r="B279" s="1"/>
    </row>
    <row r="280" ht="15.75">
      <c r="B280" s="1"/>
    </row>
    <row r="281" ht="15.75">
      <c r="B281" s="1"/>
    </row>
    <row r="282" ht="15.75">
      <c r="B282" s="1"/>
    </row>
    <row r="283" ht="15.75">
      <c r="B283" s="1"/>
    </row>
    <row r="284" ht="15.75">
      <c r="B284" s="1"/>
    </row>
    <row r="285" ht="15.75">
      <c r="B285" s="1"/>
    </row>
    <row r="286" ht="15.75">
      <c r="B286" s="1"/>
    </row>
    <row r="287" ht="15.75">
      <c r="B287" s="1"/>
    </row>
    <row r="288" ht="15.75">
      <c r="B288" s="1"/>
    </row>
    <row r="289" ht="15.75">
      <c r="B289" s="1"/>
    </row>
    <row r="290" ht="15.75">
      <c r="B290" s="1"/>
    </row>
    <row r="291" ht="15.75">
      <c r="B291" s="1"/>
    </row>
    <row r="292" ht="15.75">
      <c r="B292" s="1"/>
    </row>
    <row r="293" ht="15.75">
      <c r="B293" s="1"/>
    </row>
    <row r="294" ht="15.75">
      <c r="B294" s="1"/>
    </row>
    <row r="295" ht="15.75">
      <c r="B295" s="1"/>
    </row>
    <row r="296" ht="15.75">
      <c r="B296" s="1"/>
    </row>
    <row r="297" ht="15.75">
      <c r="B297" s="1"/>
    </row>
    <row r="298" ht="15.75">
      <c r="B298" s="1"/>
    </row>
    <row r="299" ht="15.75">
      <c r="B299" s="1"/>
    </row>
    <row r="300" ht="15.75">
      <c r="B300" s="1"/>
    </row>
    <row r="301" ht="15.75">
      <c r="B301" s="1"/>
    </row>
    <row r="302" ht="15.75">
      <c r="B302" s="1"/>
    </row>
    <row r="303" ht="15.75">
      <c r="B303" s="1"/>
    </row>
    <row r="304" ht="15.75">
      <c r="B304" s="1"/>
    </row>
    <row r="305" ht="15.75">
      <c r="B305" s="1"/>
    </row>
    <row r="306" ht="15.75">
      <c r="B306" s="1"/>
    </row>
    <row r="307" ht="15.75">
      <c r="B307" s="1"/>
    </row>
    <row r="308" ht="15.75">
      <c r="B308" s="1"/>
    </row>
    <row r="309" ht="15.75">
      <c r="B309" s="1"/>
    </row>
    <row r="310" ht="15.75">
      <c r="B310" s="1"/>
    </row>
    <row r="311" ht="15.75">
      <c r="B311" s="1"/>
    </row>
    <row r="312" ht="15.75">
      <c r="B312" s="1"/>
    </row>
    <row r="313" ht="15.75">
      <c r="B313" s="1"/>
    </row>
    <row r="314" ht="15.75">
      <c r="B314" s="1"/>
    </row>
    <row r="315" ht="15.75">
      <c r="B315" s="1"/>
    </row>
    <row r="316" ht="15.75">
      <c r="B316" s="1"/>
    </row>
    <row r="317" ht="15.75">
      <c r="B317" s="1"/>
    </row>
    <row r="318" ht="15.75">
      <c r="B318" s="1"/>
    </row>
    <row r="319" ht="15.75">
      <c r="B319" s="1"/>
    </row>
    <row r="320" ht="15.75">
      <c r="B320" s="1"/>
    </row>
    <row r="321" ht="15.75">
      <c r="B321" s="1"/>
    </row>
    <row r="322" ht="15.75">
      <c r="B322" s="1"/>
    </row>
    <row r="323" ht="15.75">
      <c r="B323" s="1"/>
    </row>
    <row r="324" ht="15.75">
      <c r="B324" s="1"/>
    </row>
    <row r="325" ht="15.75">
      <c r="B325" s="1"/>
    </row>
    <row r="326" ht="15.75">
      <c r="B326" s="1"/>
    </row>
    <row r="327" ht="15.75">
      <c r="B327" s="1"/>
    </row>
    <row r="328" ht="15.75">
      <c r="B328" s="1"/>
    </row>
    <row r="329" ht="15.75">
      <c r="B329" s="1"/>
    </row>
    <row r="330" ht="15.75">
      <c r="B330" s="1"/>
    </row>
    <row r="331" ht="15.75">
      <c r="B331" s="1"/>
    </row>
    <row r="332" ht="15.75">
      <c r="B332" s="1"/>
    </row>
    <row r="333" ht="15.75">
      <c r="B333" s="1"/>
    </row>
    <row r="334" ht="15.75">
      <c r="B334" s="1"/>
    </row>
    <row r="335" ht="15.75">
      <c r="B335" s="1"/>
    </row>
    <row r="336" ht="15.75">
      <c r="B336" s="1"/>
    </row>
    <row r="337" ht="15.75">
      <c r="B337" s="1"/>
    </row>
    <row r="338" ht="15.75">
      <c r="B338" s="1"/>
    </row>
    <row r="339" ht="15.75">
      <c r="B339" s="1"/>
    </row>
    <row r="340" ht="15.75">
      <c r="B340" s="1"/>
    </row>
    <row r="341" ht="15.75">
      <c r="B341" s="1"/>
    </row>
    <row r="342" ht="15.75">
      <c r="B342" s="1"/>
    </row>
    <row r="343" ht="15.75">
      <c r="B343" s="1"/>
    </row>
    <row r="344" ht="15.75">
      <c r="B344" s="1"/>
    </row>
    <row r="345" ht="15.75">
      <c r="B345" s="1"/>
    </row>
    <row r="346" ht="15.75">
      <c r="B346" s="1"/>
    </row>
    <row r="347" ht="15.75">
      <c r="B347" s="1"/>
    </row>
    <row r="348" ht="15.75">
      <c r="B348" s="1"/>
    </row>
    <row r="349" ht="15.75">
      <c r="B349" s="1"/>
    </row>
    <row r="350" ht="15.75">
      <c r="B350" s="1"/>
    </row>
    <row r="351" ht="15.75">
      <c r="B351" s="1"/>
    </row>
    <row r="352" ht="15.75">
      <c r="B352" s="1"/>
    </row>
    <row r="353" ht="15.75">
      <c r="B353" s="1"/>
    </row>
    <row r="354" ht="15.75">
      <c r="B354" s="1"/>
    </row>
    <row r="355" ht="15.75">
      <c r="B355" s="1"/>
    </row>
    <row r="356" ht="15.75">
      <c r="B356" s="1"/>
    </row>
    <row r="357" ht="15.75">
      <c r="B357" s="1"/>
    </row>
    <row r="358" ht="15.75">
      <c r="B358" s="1"/>
    </row>
    <row r="359" ht="15.75">
      <c r="B359" s="1"/>
    </row>
    <row r="360" ht="15.75">
      <c r="B360" s="1"/>
    </row>
    <row r="361" ht="15.75">
      <c r="B361" s="1"/>
    </row>
    <row r="362" ht="15.75">
      <c r="B362" s="1"/>
    </row>
    <row r="363" ht="15.75">
      <c r="B363" s="1"/>
    </row>
    <row r="364" ht="15.75">
      <c r="B364" s="1"/>
    </row>
    <row r="365" ht="15.75">
      <c r="B365" s="1"/>
    </row>
    <row r="366" ht="15.75">
      <c r="B366" s="1"/>
    </row>
    <row r="367" ht="15.75">
      <c r="B367" s="1"/>
    </row>
    <row r="368" ht="15.75">
      <c r="B368" s="1"/>
    </row>
    <row r="369" ht="15.75">
      <c r="B369" s="1"/>
    </row>
    <row r="370" ht="15.75">
      <c r="B370" s="1"/>
    </row>
    <row r="371" ht="15.75">
      <c r="B371" s="1"/>
    </row>
    <row r="372" ht="15.75">
      <c r="B372" s="1"/>
    </row>
    <row r="373" ht="15.75">
      <c r="B373" s="1"/>
    </row>
    <row r="374" ht="15.75">
      <c r="B374" s="1"/>
    </row>
    <row r="375" ht="15.75">
      <c r="B375" s="1"/>
    </row>
    <row r="376" ht="15.75">
      <c r="B376" s="1"/>
    </row>
    <row r="377" ht="15.75">
      <c r="B377" s="1"/>
    </row>
    <row r="378" ht="15.75">
      <c r="B378" s="1"/>
    </row>
    <row r="379" ht="15.75">
      <c r="B379" s="1"/>
    </row>
    <row r="380" ht="15.75">
      <c r="B380" s="1"/>
    </row>
    <row r="381" ht="15.75">
      <c r="B381" s="1"/>
    </row>
    <row r="382" ht="15.75">
      <c r="B382" s="1"/>
    </row>
    <row r="383" ht="15.75">
      <c r="B383" s="1"/>
    </row>
    <row r="384" ht="15.75">
      <c r="B384" s="1"/>
    </row>
    <row r="385" ht="15.75">
      <c r="B385" s="1"/>
    </row>
    <row r="386" ht="15.75">
      <c r="B386" s="1"/>
    </row>
    <row r="387" ht="15.75">
      <c r="B387" s="1"/>
    </row>
    <row r="388" ht="15.75">
      <c r="B388" s="1"/>
    </row>
    <row r="389" ht="15.75">
      <c r="B389" s="1"/>
    </row>
    <row r="390" ht="15.75">
      <c r="B390" s="1"/>
    </row>
    <row r="391" ht="15.75">
      <c r="B391" s="1"/>
    </row>
    <row r="392" ht="15.75">
      <c r="B392" s="1"/>
    </row>
    <row r="393" ht="15.75">
      <c r="B393" s="1"/>
    </row>
    <row r="394" ht="15.75">
      <c r="B394" s="1"/>
    </row>
    <row r="395" ht="15.75">
      <c r="B395" s="1"/>
    </row>
    <row r="396" ht="15.75">
      <c r="B396" s="1"/>
    </row>
    <row r="397" ht="15.75">
      <c r="B397" s="1"/>
    </row>
    <row r="398" ht="15.75">
      <c r="B398" s="1"/>
    </row>
    <row r="399" ht="15.75">
      <c r="B399" s="1"/>
    </row>
    <row r="400" ht="15.75">
      <c r="B400" s="1"/>
    </row>
    <row r="401" ht="15.75">
      <c r="B401" s="1"/>
    </row>
    <row r="402" ht="15.75">
      <c r="B402" s="1"/>
    </row>
    <row r="403" ht="15.75">
      <c r="B403" s="1"/>
    </row>
    <row r="404" ht="15.75">
      <c r="B404" s="1"/>
    </row>
    <row r="405" ht="15.75">
      <c r="B405" s="1"/>
    </row>
    <row r="406" ht="15.75">
      <c r="B406" s="1"/>
    </row>
    <row r="407" ht="15.75">
      <c r="B407" s="1"/>
    </row>
    <row r="408" ht="15.75">
      <c r="B408" s="1"/>
    </row>
    <row r="409" ht="15.75">
      <c r="B409" s="1"/>
    </row>
    <row r="410" ht="15.75">
      <c r="B410" s="1"/>
    </row>
    <row r="411" ht="15.75">
      <c r="B411" s="1"/>
    </row>
    <row r="412" ht="15.75">
      <c r="B412" s="1"/>
    </row>
    <row r="413" ht="15.75">
      <c r="B413" s="1"/>
    </row>
    <row r="414" ht="15.75">
      <c r="B414" s="1"/>
    </row>
    <row r="415" ht="15.75">
      <c r="B415" s="1"/>
    </row>
    <row r="416" ht="15.75">
      <c r="B416" s="1"/>
    </row>
    <row r="417" ht="15.75">
      <c r="B417" s="1"/>
    </row>
    <row r="418" ht="15.75">
      <c r="B418" s="1"/>
    </row>
    <row r="419" ht="15.75">
      <c r="B419" s="1"/>
    </row>
    <row r="420" ht="15.75">
      <c r="B420" s="1"/>
    </row>
    <row r="421" ht="15.75">
      <c r="B421" s="1"/>
    </row>
    <row r="422" ht="15.75">
      <c r="B422" s="1"/>
    </row>
    <row r="423" ht="15.75">
      <c r="B423" s="1"/>
    </row>
    <row r="424" ht="15.75">
      <c r="B424" s="1"/>
    </row>
    <row r="425" ht="15.75">
      <c r="B425" s="1"/>
    </row>
    <row r="426" ht="15.75">
      <c r="B426" s="1"/>
    </row>
    <row r="427" ht="15.75">
      <c r="B427" s="1"/>
    </row>
    <row r="428" ht="15.75">
      <c r="B428" s="1"/>
    </row>
    <row r="429" ht="15.75">
      <c r="B429" s="1"/>
    </row>
    <row r="430" ht="15.75">
      <c r="B430" s="1"/>
    </row>
    <row r="431" ht="15.75">
      <c r="B431" s="1"/>
    </row>
    <row r="432" ht="15.75">
      <c r="B432" s="1"/>
    </row>
    <row r="433" ht="15.75">
      <c r="B433" s="1"/>
    </row>
    <row r="434" ht="15.75">
      <c r="B434" s="1"/>
    </row>
    <row r="435" ht="15.75">
      <c r="B435" s="1"/>
    </row>
    <row r="436" ht="15.75">
      <c r="B436" s="1"/>
    </row>
    <row r="437" ht="15.75">
      <c r="B437" s="1"/>
    </row>
    <row r="438" ht="15.75">
      <c r="B438" s="1"/>
    </row>
    <row r="439" ht="15.75">
      <c r="B439" s="1"/>
    </row>
    <row r="440" ht="15.75">
      <c r="B440" s="1"/>
    </row>
    <row r="441" ht="15.75">
      <c r="B441" s="1"/>
    </row>
    <row r="442" ht="15.75">
      <c r="B442" s="1"/>
    </row>
    <row r="443" ht="15.75">
      <c r="B443" s="1"/>
    </row>
    <row r="444" ht="15.75">
      <c r="B444" s="1"/>
    </row>
    <row r="445" ht="15.75">
      <c r="B445" s="1"/>
    </row>
    <row r="446" ht="15.75">
      <c r="B446" s="1"/>
    </row>
    <row r="447" ht="15.75">
      <c r="B447" s="1"/>
    </row>
    <row r="448" ht="15.75">
      <c r="B448" s="1"/>
    </row>
    <row r="449" ht="15.75">
      <c r="B449" s="1"/>
    </row>
    <row r="450" ht="15.75">
      <c r="B450" s="1"/>
    </row>
    <row r="451" ht="15.75">
      <c r="B451" s="1"/>
    </row>
    <row r="452" ht="15.75">
      <c r="B452" s="1"/>
    </row>
    <row r="453" ht="15.75">
      <c r="B453" s="1"/>
    </row>
    <row r="454" ht="15.75">
      <c r="B454" s="1"/>
    </row>
    <row r="455" ht="15.75">
      <c r="B455" s="1"/>
    </row>
    <row r="456" ht="15.75">
      <c r="B456" s="1"/>
    </row>
    <row r="457" ht="15.75">
      <c r="B457" s="1"/>
    </row>
    <row r="458" ht="15.75">
      <c r="B458" s="1"/>
    </row>
    <row r="459" ht="15.75">
      <c r="B459" s="1"/>
    </row>
    <row r="460" ht="15.75">
      <c r="B460" s="1"/>
    </row>
    <row r="461" ht="15.75">
      <c r="B461" s="1"/>
    </row>
    <row r="462" ht="15.75">
      <c r="B462" s="1"/>
    </row>
    <row r="463" ht="15.75">
      <c r="B463" s="1"/>
    </row>
    <row r="464" ht="15.75">
      <c r="B464" s="1"/>
    </row>
    <row r="465" ht="15.75">
      <c r="B465" s="1"/>
    </row>
    <row r="466" ht="15.75">
      <c r="B466" s="1"/>
    </row>
    <row r="467" ht="15.75">
      <c r="B467" s="1"/>
    </row>
    <row r="468" ht="15.75">
      <c r="B468" s="1"/>
    </row>
    <row r="469" ht="15.75">
      <c r="B469" s="1"/>
    </row>
    <row r="470" ht="15.75">
      <c r="B470" s="1"/>
    </row>
    <row r="471" ht="15.75">
      <c r="B471" s="1"/>
    </row>
    <row r="472" ht="15.75">
      <c r="B472" s="1"/>
    </row>
    <row r="473" ht="15.75">
      <c r="B473" s="1"/>
    </row>
    <row r="474" ht="15.75">
      <c r="B474" s="1"/>
    </row>
    <row r="475" ht="15.75">
      <c r="B475" s="1"/>
    </row>
    <row r="476" ht="15.75">
      <c r="B476" s="1"/>
    </row>
    <row r="477" ht="15.75">
      <c r="B477" s="1"/>
    </row>
    <row r="478" ht="15.75">
      <c r="B478" s="1"/>
    </row>
    <row r="479" ht="15.75">
      <c r="B479" s="1"/>
    </row>
    <row r="480" ht="15.75">
      <c r="B480" s="1"/>
    </row>
    <row r="481" ht="15.75">
      <c r="B481" s="1"/>
    </row>
    <row r="482" ht="15.75">
      <c r="B482" s="1"/>
    </row>
    <row r="483" ht="15.75">
      <c r="B483" s="1"/>
    </row>
    <row r="484" ht="15.75">
      <c r="B484" s="1"/>
    </row>
    <row r="485" ht="15.75">
      <c r="B485" s="1"/>
    </row>
    <row r="486" ht="15.75">
      <c r="B486" s="1"/>
    </row>
    <row r="487" ht="15.75">
      <c r="B487" s="1"/>
    </row>
    <row r="488" ht="15.75">
      <c r="B488" s="1"/>
    </row>
    <row r="489" ht="15.75">
      <c r="B489" s="1"/>
    </row>
    <row r="490" ht="15.75">
      <c r="B490" s="1"/>
    </row>
    <row r="491" ht="15.75">
      <c r="B491" s="1"/>
    </row>
    <row r="492" ht="15.75">
      <c r="B492" s="1"/>
    </row>
    <row r="493" ht="15.75">
      <c r="B493" s="1"/>
    </row>
    <row r="494" ht="15.75">
      <c r="B494" s="1"/>
    </row>
    <row r="495" ht="15.75">
      <c r="B495" s="1"/>
    </row>
    <row r="496" ht="15.75">
      <c r="B496" s="1"/>
    </row>
    <row r="497" ht="15.75">
      <c r="B497" s="1"/>
    </row>
    <row r="498" ht="15.75">
      <c r="B498" s="1"/>
    </row>
    <row r="499" ht="15.75">
      <c r="B499" s="1"/>
    </row>
    <row r="500" ht="15.75">
      <c r="B500" s="1"/>
    </row>
    <row r="501" ht="15.75">
      <c r="B501" s="1"/>
    </row>
    <row r="502" ht="15.75">
      <c r="B502" s="1"/>
    </row>
    <row r="503" ht="15.75">
      <c r="B503" s="1"/>
    </row>
    <row r="504" ht="15.75">
      <c r="B504" s="1"/>
    </row>
    <row r="505" ht="15.75">
      <c r="B505" s="1"/>
    </row>
    <row r="506" ht="15.75">
      <c r="B506" s="1"/>
    </row>
    <row r="507" ht="15.75">
      <c r="B507" s="1"/>
    </row>
    <row r="508" ht="15.75">
      <c r="B508" s="1"/>
    </row>
    <row r="509" ht="15.75">
      <c r="B509" s="1"/>
    </row>
    <row r="510" ht="15.75">
      <c r="B510" s="1"/>
    </row>
    <row r="511" ht="15.75">
      <c r="B511" s="1"/>
    </row>
    <row r="512" ht="15.75">
      <c r="B512" s="1"/>
    </row>
    <row r="513" ht="15.75">
      <c r="B513" s="1"/>
    </row>
    <row r="514" ht="15.75">
      <c r="B514" s="1"/>
    </row>
    <row r="515" ht="15.75">
      <c r="B515" s="1"/>
    </row>
    <row r="516" ht="15.75">
      <c r="B516" s="1"/>
    </row>
    <row r="517" ht="15.75">
      <c r="B517" s="1"/>
    </row>
    <row r="518" ht="15.75">
      <c r="B518" s="1"/>
    </row>
    <row r="519" ht="15.75">
      <c r="B519" s="1"/>
    </row>
    <row r="520" ht="15.75">
      <c r="B520" s="1"/>
    </row>
    <row r="521" ht="15.75">
      <c r="B521" s="1"/>
    </row>
    <row r="522" ht="15.75">
      <c r="B522" s="1"/>
    </row>
    <row r="523" ht="15.75">
      <c r="B523" s="1"/>
    </row>
    <row r="524" ht="15.75">
      <c r="B524" s="1"/>
    </row>
    <row r="525" ht="15.75">
      <c r="B525" s="1"/>
    </row>
    <row r="526" ht="15.75">
      <c r="B526" s="1"/>
    </row>
    <row r="527" ht="15.75">
      <c r="B527" s="1"/>
    </row>
    <row r="528" ht="15.75">
      <c r="B528" s="1"/>
    </row>
    <row r="529" ht="15.75">
      <c r="B529" s="1"/>
    </row>
    <row r="530" ht="15.75">
      <c r="B530" s="1"/>
    </row>
    <row r="531" ht="15.75">
      <c r="B531" s="1"/>
    </row>
    <row r="532" ht="15.75">
      <c r="B532" s="1"/>
    </row>
    <row r="533" ht="15.75">
      <c r="B533" s="1"/>
    </row>
    <row r="534" ht="15.75">
      <c r="B534" s="1"/>
    </row>
    <row r="535" ht="15.75">
      <c r="B535" s="1"/>
    </row>
    <row r="536" ht="15.75">
      <c r="B536" s="1"/>
    </row>
    <row r="537" ht="15.75">
      <c r="B537" s="1"/>
    </row>
    <row r="538" ht="15.75">
      <c r="B538" s="1"/>
    </row>
    <row r="539" ht="15.75">
      <c r="B539" s="1"/>
    </row>
    <row r="540" ht="15.75">
      <c r="B540" s="1"/>
    </row>
    <row r="541" ht="15.75">
      <c r="B541" s="1"/>
    </row>
    <row r="542" ht="15.75">
      <c r="B542" s="1"/>
    </row>
    <row r="543" ht="15.75">
      <c r="B543" s="1"/>
    </row>
    <row r="544" ht="15.75">
      <c r="B544" s="1"/>
    </row>
    <row r="545" ht="15.75">
      <c r="B545" s="1"/>
    </row>
    <row r="546" ht="15.75">
      <c r="B546" s="1"/>
    </row>
    <row r="547" ht="15.75">
      <c r="B547" s="1"/>
    </row>
    <row r="548" ht="15.75">
      <c r="B548" s="1"/>
    </row>
    <row r="549" ht="15.75">
      <c r="B549" s="1"/>
    </row>
    <row r="550" ht="15.75">
      <c r="B550" s="1"/>
    </row>
    <row r="551" ht="15.75">
      <c r="B551" s="1"/>
    </row>
    <row r="552" ht="15.75">
      <c r="B552" s="1"/>
    </row>
    <row r="553" ht="15.75">
      <c r="B553" s="1"/>
    </row>
    <row r="554" ht="15.75">
      <c r="B554" s="1"/>
    </row>
    <row r="555" ht="15.75">
      <c r="B555" s="1"/>
    </row>
    <row r="556" ht="15.75">
      <c r="B556" s="1"/>
    </row>
    <row r="557" ht="15.75">
      <c r="B557" s="1"/>
    </row>
    <row r="558" ht="15.75">
      <c r="B558" s="1"/>
    </row>
    <row r="559" ht="15.75">
      <c r="B559" s="1"/>
    </row>
    <row r="560" ht="15.75">
      <c r="B560" s="1"/>
    </row>
    <row r="561" ht="15.75">
      <c r="B561" s="1"/>
    </row>
    <row r="562" ht="15.75">
      <c r="B562" s="1"/>
    </row>
    <row r="563" ht="15.75">
      <c r="B563" s="1"/>
    </row>
    <row r="564" ht="15.75">
      <c r="B564" s="1"/>
    </row>
    <row r="565" ht="15.75">
      <c r="B565" s="1"/>
    </row>
    <row r="566" ht="15.75">
      <c r="B566" s="1"/>
    </row>
    <row r="567" ht="15.75">
      <c r="B567" s="1"/>
    </row>
    <row r="568" ht="15.75">
      <c r="B568" s="1"/>
    </row>
    <row r="569" ht="15.75">
      <c r="B569" s="1"/>
    </row>
    <row r="570" ht="15.75">
      <c r="B570" s="1"/>
    </row>
    <row r="571" ht="15.75">
      <c r="B571" s="1"/>
    </row>
    <row r="572" ht="15.75">
      <c r="B572" s="1"/>
    </row>
    <row r="573" ht="15.75">
      <c r="B573" s="1"/>
    </row>
    <row r="574" ht="15.75">
      <c r="B574" s="1"/>
    </row>
    <row r="575" ht="15.75">
      <c r="B575" s="1"/>
    </row>
    <row r="576" ht="15.75">
      <c r="B576" s="1"/>
    </row>
    <row r="577" ht="15.75">
      <c r="B577" s="1"/>
    </row>
    <row r="578" ht="15.75">
      <c r="B578" s="1"/>
    </row>
    <row r="579" ht="15.75">
      <c r="B579" s="1"/>
    </row>
    <row r="580" ht="15.75">
      <c r="B580" s="1"/>
    </row>
    <row r="581" ht="15.75">
      <c r="B581" s="1"/>
    </row>
    <row r="582" ht="15.75">
      <c r="B582" s="1"/>
    </row>
    <row r="583" ht="15.75">
      <c r="B583" s="1"/>
    </row>
    <row r="584" ht="15.75">
      <c r="B584" s="1"/>
    </row>
    <row r="585" ht="15.75">
      <c r="B585" s="1"/>
    </row>
    <row r="586" ht="15.75">
      <c r="B586" s="1"/>
    </row>
    <row r="587" ht="15.75">
      <c r="B587" s="1"/>
    </row>
    <row r="588" ht="15.75">
      <c r="B588" s="1"/>
    </row>
    <row r="589" ht="15.75">
      <c r="B589" s="1"/>
    </row>
    <row r="590" ht="15.75">
      <c r="B590" s="1"/>
    </row>
    <row r="591" ht="15.75">
      <c r="B591" s="1"/>
    </row>
    <row r="592" ht="15.75">
      <c r="B592" s="1"/>
    </row>
    <row r="593" ht="15.75">
      <c r="B593" s="1"/>
    </row>
    <row r="594" ht="15.75">
      <c r="B594" s="1"/>
    </row>
    <row r="595" ht="15.75">
      <c r="B595" s="1"/>
    </row>
    <row r="596" ht="15.75">
      <c r="B596" s="1"/>
    </row>
    <row r="597" ht="15.75">
      <c r="B597" s="1"/>
    </row>
    <row r="598" ht="15.75">
      <c r="B598" s="1"/>
    </row>
    <row r="599" ht="15.75">
      <c r="B599" s="1"/>
    </row>
    <row r="600" ht="15.75">
      <c r="B600" s="1"/>
    </row>
    <row r="601" ht="15.75">
      <c r="B601" s="1"/>
    </row>
    <row r="602" ht="15.75">
      <c r="B602" s="1"/>
    </row>
    <row r="603" ht="15.75">
      <c r="B603" s="1"/>
    </row>
    <row r="604" ht="15.75">
      <c r="B604" s="1"/>
    </row>
    <row r="605" ht="15.75">
      <c r="B605" s="1"/>
    </row>
    <row r="606" ht="15.75">
      <c r="B606" s="1"/>
    </row>
    <row r="607" ht="15.75">
      <c r="B607" s="1"/>
    </row>
    <row r="608" ht="15.75">
      <c r="B608" s="1"/>
    </row>
    <row r="609" ht="15.75">
      <c r="B609" s="1"/>
    </row>
    <row r="610" ht="15.75">
      <c r="B610" s="1"/>
    </row>
    <row r="611" ht="15.75">
      <c r="B611" s="1"/>
    </row>
    <row r="612" ht="15.75">
      <c r="B612" s="1"/>
    </row>
    <row r="613" ht="15.75">
      <c r="B613" s="1"/>
    </row>
    <row r="614" ht="15.75">
      <c r="B614" s="1"/>
    </row>
    <row r="615" ht="15.75">
      <c r="B615" s="1"/>
    </row>
    <row r="616" ht="15.75">
      <c r="B616" s="1"/>
    </row>
    <row r="617" ht="15.75">
      <c r="B617" s="1"/>
    </row>
    <row r="618" ht="15.75">
      <c r="B618" s="1"/>
    </row>
    <row r="619" ht="15.75">
      <c r="B619" s="1"/>
    </row>
    <row r="620" ht="15.75">
      <c r="B620" s="1"/>
    </row>
    <row r="621" ht="15.75">
      <c r="B621" s="1"/>
    </row>
    <row r="622" ht="15.75">
      <c r="B622" s="1"/>
    </row>
    <row r="623" ht="15.75">
      <c r="B623" s="1"/>
    </row>
    <row r="624" ht="15.75">
      <c r="B624" s="1"/>
    </row>
    <row r="625" ht="15.75">
      <c r="B625" s="1"/>
    </row>
    <row r="626" ht="15.75">
      <c r="B626" s="1"/>
    </row>
    <row r="627" ht="15.75">
      <c r="B627" s="1"/>
    </row>
    <row r="628" ht="15.75">
      <c r="B628" s="1"/>
    </row>
    <row r="629" ht="15.75">
      <c r="B629" s="1"/>
    </row>
    <row r="630" ht="15.75">
      <c r="B630" s="1"/>
    </row>
    <row r="631" ht="15.75">
      <c r="B631" s="1"/>
    </row>
    <row r="632" ht="15.75">
      <c r="B632" s="1"/>
    </row>
    <row r="633" ht="15.75">
      <c r="B633" s="1"/>
    </row>
    <row r="634" ht="15.75">
      <c r="B634" s="1"/>
    </row>
    <row r="635" ht="15.75">
      <c r="B635" s="1"/>
    </row>
    <row r="636" ht="15.75">
      <c r="B636" s="1"/>
    </row>
    <row r="637" ht="15.75">
      <c r="B637" s="1"/>
    </row>
    <row r="638" ht="15.75">
      <c r="B638" s="1"/>
    </row>
    <row r="639" ht="15.75">
      <c r="B639" s="1"/>
    </row>
    <row r="640" ht="15.75">
      <c r="B640" s="1"/>
    </row>
    <row r="641" ht="15.75">
      <c r="B641" s="1"/>
    </row>
    <row r="642" ht="15.75">
      <c r="B642" s="1"/>
    </row>
    <row r="643" ht="15.75">
      <c r="B643" s="1"/>
    </row>
    <row r="644" ht="15.75">
      <c r="B644" s="1"/>
    </row>
    <row r="645" ht="15.75">
      <c r="B645" s="1"/>
    </row>
    <row r="646" ht="15.75">
      <c r="B646" s="1"/>
    </row>
    <row r="647" ht="15.75">
      <c r="B647" s="1"/>
    </row>
    <row r="648" ht="15.75">
      <c r="B648" s="1"/>
    </row>
    <row r="649" ht="15.75">
      <c r="B649" s="1"/>
    </row>
    <row r="650" ht="15.75">
      <c r="B650" s="1"/>
    </row>
    <row r="651" ht="15.75">
      <c r="B651" s="1"/>
    </row>
    <row r="652" ht="15.75">
      <c r="B652" s="1"/>
    </row>
    <row r="653" ht="15.75">
      <c r="B653" s="1"/>
    </row>
    <row r="654" ht="15.75">
      <c r="B654" s="1"/>
    </row>
    <row r="655" ht="15.75">
      <c r="B655" s="1"/>
    </row>
    <row r="656" ht="15.75">
      <c r="B656" s="1"/>
    </row>
    <row r="657" ht="15.75">
      <c r="B657" s="1"/>
    </row>
    <row r="658" ht="15.75">
      <c r="B658" s="1"/>
    </row>
    <row r="659" ht="15.75">
      <c r="B659" s="1"/>
    </row>
    <row r="660" ht="15.75">
      <c r="B660" s="1"/>
    </row>
    <row r="661" ht="15.75">
      <c r="B661" s="1"/>
    </row>
    <row r="662" ht="15.75">
      <c r="B662" s="1"/>
    </row>
    <row r="663" ht="15.75">
      <c r="B663" s="1"/>
    </row>
    <row r="664" ht="15.75">
      <c r="B664" s="1"/>
    </row>
    <row r="665" ht="15.75">
      <c r="B665" s="1"/>
    </row>
    <row r="666" ht="15.75">
      <c r="B666" s="1"/>
    </row>
    <row r="667" ht="15.75">
      <c r="B667" s="1"/>
    </row>
    <row r="668" ht="15.75">
      <c r="B668" s="1"/>
    </row>
    <row r="669" ht="15.75">
      <c r="B669" s="1"/>
    </row>
    <row r="670" ht="15.75">
      <c r="B670" s="1"/>
    </row>
    <row r="671" ht="15.75">
      <c r="B671" s="1"/>
    </row>
    <row r="672" ht="15.75">
      <c r="B672" s="1"/>
    </row>
    <row r="673" ht="15.75">
      <c r="B673" s="1"/>
    </row>
    <row r="674" ht="15.75">
      <c r="B674" s="1"/>
    </row>
    <row r="675" ht="15.75">
      <c r="B675" s="1"/>
    </row>
    <row r="676" ht="15.75">
      <c r="B676" s="1"/>
    </row>
    <row r="677" ht="15.75">
      <c r="B677" s="1"/>
    </row>
    <row r="678" ht="15.75">
      <c r="B678" s="1"/>
    </row>
    <row r="679" ht="15.75">
      <c r="B679" s="1"/>
    </row>
    <row r="680" ht="15.75">
      <c r="B680" s="1"/>
    </row>
    <row r="681" ht="15.75">
      <c r="B681" s="1"/>
    </row>
    <row r="682" ht="15.75">
      <c r="B682" s="1"/>
    </row>
    <row r="683" ht="15.75">
      <c r="B683" s="1"/>
    </row>
    <row r="684" ht="15.75">
      <c r="B684" s="1"/>
    </row>
    <row r="685" ht="15.75">
      <c r="B685" s="1"/>
    </row>
    <row r="686" ht="15.75">
      <c r="B686" s="1"/>
    </row>
    <row r="687" ht="15.75">
      <c r="B687" s="1"/>
    </row>
    <row r="688" ht="15.75">
      <c r="B688" s="1"/>
    </row>
    <row r="689" ht="15.75">
      <c r="B689" s="1"/>
    </row>
    <row r="690" ht="15.75">
      <c r="B690" s="1"/>
    </row>
    <row r="691" ht="15.75">
      <c r="B691" s="1"/>
    </row>
    <row r="692" ht="15.75">
      <c r="B692" s="1"/>
    </row>
    <row r="693" ht="15.75">
      <c r="B693" s="1"/>
    </row>
    <row r="694" ht="15.75">
      <c r="B694" s="1"/>
    </row>
    <row r="695" ht="15.75">
      <c r="B695" s="1"/>
    </row>
    <row r="696" ht="15.75">
      <c r="B696" s="1"/>
    </row>
    <row r="697" ht="15.75">
      <c r="B697" s="1"/>
    </row>
    <row r="698" ht="15.75">
      <c r="B698" s="1"/>
    </row>
    <row r="699" ht="15.75">
      <c r="B699" s="1"/>
    </row>
    <row r="700" ht="15.75">
      <c r="B700" s="1"/>
    </row>
    <row r="701" ht="15.75">
      <c r="B701" s="1"/>
    </row>
    <row r="702" ht="15.75">
      <c r="B702" s="1"/>
    </row>
    <row r="703" ht="15.75">
      <c r="B703" s="1"/>
    </row>
    <row r="704" ht="15.75">
      <c r="B704" s="1"/>
    </row>
    <row r="705" ht="15.75">
      <c r="B705" s="1"/>
    </row>
    <row r="706" ht="15.75">
      <c r="B706" s="1"/>
    </row>
    <row r="707" ht="15.75">
      <c r="B707" s="1"/>
    </row>
    <row r="708" ht="15.75">
      <c r="B708" s="1"/>
    </row>
    <row r="709" ht="15.75">
      <c r="B709" s="1"/>
    </row>
    <row r="710" ht="15.75">
      <c r="B710" s="1"/>
    </row>
    <row r="711" ht="15.75">
      <c r="B711" s="1"/>
    </row>
    <row r="712" ht="15.75">
      <c r="B712" s="1"/>
    </row>
    <row r="713" ht="15.75">
      <c r="B713" s="1"/>
    </row>
    <row r="714" ht="15.75">
      <c r="B714" s="1"/>
    </row>
    <row r="715" ht="15.75">
      <c r="B715" s="1"/>
    </row>
    <row r="716" ht="15.75">
      <c r="B716" s="1"/>
    </row>
    <row r="717" ht="15.75">
      <c r="B717" s="1"/>
    </row>
    <row r="718" ht="15.75">
      <c r="B718" s="1"/>
    </row>
    <row r="719" ht="15.75">
      <c r="B719" s="1"/>
    </row>
    <row r="720" ht="15.75">
      <c r="B720" s="1"/>
    </row>
    <row r="721" ht="15.75">
      <c r="B721" s="1"/>
    </row>
    <row r="722" ht="15.75">
      <c r="B722" s="1"/>
    </row>
    <row r="723" ht="15.75">
      <c r="B723" s="1"/>
    </row>
    <row r="724" ht="15.75">
      <c r="B724" s="1"/>
    </row>
    <row r="725" ht="15.75">
      <c r="B725" s="1"/>
    </row>
    <row r="726" ht="15.75">
      <c r="B726" s="1"/>
    </row>
    <row r="727" ht="15.75">
      <c r="B727" s="1"/>
    </row>
    <row r="728" ht="15.75">
      <c r="B728" s="1"/>
    </row>
    <row r="729" ht="15.75">
      <c r="B729" s="1"/>
    </row>
    <row r="730" ht="15.75">
      <c r="B730" s="1"/>
    </row>
    <row r="731" ht="15.75">
      <c r="B731" s="1"/>
    </row>
    <row r="732" ht="15.75">
      <c r="B732" s="1"/>
    </row>
    <row r="733" ht="15.75">
      <c r="B733" s="1"/>
    </row>
    <row r="734" ht="15.75">
      <c r="B734" s="1"/>
    </row>
    <row r="735" ht="15.75">
      <c r="B735" s="1"/>
    </row>
    <row r="736" ht="15.75">
      <c r="B736" s="1"/>
    </row>
    <row r="737" ht="15.75">
      <c r="B737" s="1"/>
    </row>
    <row r="738" ht="15.75">
      <c r="B738" s="1"/>
    </row>
    <row r="739" ht="15.75">
      <c r="B739" s="1"/>
    </row>
    <row r="740" ht="15.75">
      <c r="B740" s="1"/>
    </row>
    <row r="741" ht="15.75">
      <c r="B741" s="1"/>
    </row>
    <row r="742" ht="15.75">
      <c r="B742" s="1"/>
    </row>
    <row r="743" ht="15.75">
      <c r="B743" s="1"/>
    </row>
    <row r="744" ht="15.75">
      <c r="B744" s="1"/>
    </row>
    <row r="745" ht="15.75">
      <c r="B745" s="1"/>
    </row>
    <row r="746" ht="15.75">
      <c r="B746" s="1"/>
    </row>
    <row r="747" ht="15.75">
      <c r="B747" s="1"/>
    </row>
    <row r="748" ht="15.75">
      <c r="B748" s="1"/>
    </row>
    <row r="749" ht="15.75">
      <c r="B749" s="1"/>
    </row>
    <row r="750" ht="15.75">
      <c r="B750" s="1"/>
    </row>
    <row r="751" ht="15.75">
      <c r="B751" s="1"/>
    </row>
    <row r="752" ht="15.75">
      <c r="B752" s="1"/>
    </row>
    <row r="753" ht="15.75">
      <c r="B753" s="1"/>
    </row>
    <row r="754" ht="15.75">
      <c r="B754" s="1"/>
    </row>
    <row r="755" ht="15.75">
      <c r="B755" s="1"/>
    </row>
    <row r="756" ht="15.75">
      <c r="B756" s="1"/>
    </row>
    <row r="757" ht="15.75">
      <c r="B757" s="1"/>
    </row>
    <row r="758" ht="15.75">
      <c r="B758" s="1"/>
    </row>
    <row r="759" ht="15.75">
      <c r="B759" s="1"/>
    </row>
    <row r="760" ht="15.75">
      <c r="B760" s="1"/>
    </row>
    <row r="761" ht="15.75">
      <c r="B761" s="1"/>
    </row>
    <row r="762" ht="15.75">
      <c r="B762" s="1"/>
    </row>
    <row r="763" ht="15.75">
      <c r="B763" s="1"/>
    </row>
    <row r="764" ht="15.75">
      <c r="B764" s="1"/>
    </row>
    <row r="765" ht="15.75">
      <c r="B765" s="1"/>
    </row>
    <row r="766" ht="15.75">
      <c r="B766" s="1"/>
    </row>
    <row r="767" ht="15.75">
      <c r="B767" s="1"/>
    </row>
    <row r="768" ht="15.75">
      <c r="B768" s="1"/>
    </row>
    <row r="769" ht="15.75">
      <c r="B769" s="1"/>
    </row>
    <row r="770" ht="15.75">
      <c r="B770" s="1"/>
    </row>
    <row r="771" ht="15.75">
      <c r="B771" s="1"/>
    </row>
    <row r="772" ht="15.75">
      <c r="B772" s="1"/>
    </row>
    <row r="773" ht="15.75">
      <c r="B773" s="1"/>
    </row>
    <row r="774" ht="15.75">
      <c r="B774" s="1"/>
    </row>
    <row r="775" ht="15.75">
      <c r="B775" s="1"/>
    </row>
    <row r="776" ht="15.75">
      <c r="B776" s="1"/>
    </row>
    <row r="777" ht="15.75">
      <c r="B777" s="1"/>
    </row>
    <row r="778" ht="15.75">
      <c r="B778" s="1"/>
    </row>
    <row r="779" ht="15.75">
      <c r="B779" s="1"/>
    </row>
    <row r="780" ht="15.75">
      <c r="B780" s="1"/>
    </row>
    <row r="781" ht="15.75">
      <c r="B781" s="1"/>
    </row>
    <row r="782" ht="15.75">
      <c r="B782" s="1"/>
    </row>
    <row r="783" ht="15.75">
      <c r="B783" s="1"/>
    </row>
    <row r="784" ht="15.75">
      <c r="B784" s="1"/>
    </row>
    <row r="785" ht="15.75">
      <c r="B785" s="1"/>
    </row>
    <row r="786" ht="15.75">
      <c r="B786" s="1"/>
    </row>
    <row r="787" ht="15.75">
      <c r="B787" s="1"/>
    </row>
    <row r="788" ht="15.75">
      <c r="B788" s="1"/>
    </row>
    <row r="789" ht="15.75">
      <c r="B789" s="1"/>
    </row>
    <row r="790" ht="15.75">
      <c r="B790" s="1"/>
    </row>
    <row r="791" ht="15.75">
      <c r="B791" s="1"/>
    </row>
    <row r="792" ht="15.75">
      <c r="B792" s="1"/>
    </row>
    <row r="793" ht="15.75">
      <c r="B793" s="1"/>
    </row>
    <row r="794" ht="15.75">
      <c r="B794" s="1"/>
    </row>
    <row r="795" ht="15.75">
      <c r="B795" s="1"/>
    </row>
    <row r="796" ht="15.75">
      <c r="B796" s="1"/>
    </row>
    <row r="797" ht="15.75">
      <c r="B797" s="1"/>
    </row>
    <row r="798" ht="15.75">
      <c r="B798" s="1"/>
    </row>
    <row r="799" ht="15.75">
      <c r="B799" s="1"/>
    </row>
    <row r="800" ht="15.75">
      <c r="B800" s="1"/>
    </row>
    <row r="801" ht="15.75">
      <c r="B801" s="1"/>
    </row>
    <row r="802" ht="15.75">
      <c r="B802" s="1"/>
    </row>
    <row r="803" ht="15.75">
      <c r="B803" s="1"/>
    </row>
    <row r="804" ht="15.75">
      <c r="B804" s="1"/>
    </row>
    <row r="805" ht="15.75">
      <c r="B805" s="1"/>
    </row>
    <row r="806" ht="15.75">
      <c r="B806" s="1"/>
    </row>
    <row r="807" ht="15.75">
      <c r="B807" s="1"/>
    </row>
    <row r="808" ht="15.75">
      <c r="B808" s="1"/>
    </row>
    <row r="809" ht="15.75">
      <c r="B809" s="1"/>
    </row>
    <row r="810" ht="15.75">
      <c r="B810" s="1"/>
    </row>
    <row r="811" ht="15.75">
      <c r="B811" s="1"/>
    </row>
    <row r="812" ht="15.75">
      <c r="B812" s="1"/>
    </row>
    <row r="813" ht="15.75">
      <c r="B813" s="1"/>
    </row>
    <row r="814" ht="15.75">
      <c r="B814" s="1"/>
    </row>
    <row r="815" ht="15.75">
      <c r="B815" s="1"/>
    </row>
    <row r="816" ht="15.75">
      <c r="B816" s="1"/>
    </row>
    <row r="817" ht="15.75">
      <c r="B817" s="1"/>
    </row>
    <row r="818" ht="15.75">
      <c r="B818" s="1"/>
    </row>
    <row r="819" ht="15.75">
      <c r="B819" s="1"/>
    </row>
    <row r="820" ht="15.75">
      <c r="B820" s="1"/>
    </row>
    <row r="821" ht="15.75">
      <c r="B821" s="1"/>
    </row>
    <row r="822" ht="15.75">
      <c r="B822" s="1"/>
    </row>
    <row r="823" ht="15.75">
      <c r="B823" s="1"/>
    </row>
    <row r="824" ht="15.75">
      <c r="B824" s="1"/>
    </row>
    <row r="825" ht="15.75">
      <c r="B825" s="1"/>
    </row>
    <row r="826" ht="15.75">
      <c r="B826" s="1"/>
    </row>
    <row r="827" ht="15.75">
      <c r="B827" s="1"/>
    </row>
    <row r="828" ht="15.75">
      <c r="B828" s="1"/>
    </row>
    <row r="829" ht="15.75">
      <c r="B829" s="1"/>
    </row>
    <row r="830" ht="15.75">
      <c r="B830" s="1"/>
    </row>
    <row r="831" ht="15.75">
      <c r="B831" s="1"/>
    </row>
    <row r="832" ht="15.75">
      <c r="B832" s="1"/>
    </row>
    <row r="833" ht="15.75">
      <c r="B833" s="1"/>
    </row>
    <row r="834" ht="15.75">
      <c r="B834" s="1"/>
    </row>
    <row r="835" ht="15.75">
      <c r="B835" s="1"/>
    </row>
    <row r="836" ht="15.75">
      <c r="B836" s="1"/>
    </row>
    <row r="837" ht="15.75">
      <c r="B837" s="1"/>
    </row>
    <row r="838" ht="15.75">
      <c r="B838" s="1"/>
    </row>
    <row r="839" ht="15.75">
      <c r="B839" s="1"/>
    </row>
    <row r="840" ht="15.75">
      <c r="B840" s="1"/>
    </row>
    <row r="841" ht="15.75">
      <c r="B841" s="1"/>
    </row>
    <row r="842" ht="15.75">
      <c r="B842" s="1"/>
    </row>
    <row r="843" ht="15.75">
      <c r="B843" s="1"/>
    </row>
    <row r="844" ht="15.75">
      <c r="B844" s="1"/>
    </row>
    <row r="845" ht="15.75">
      <c r="B845" s="1"/>
    </row>
    <row r="846" ht="15.75">
      <c r="B846" s="1"/>
    </row>
    <row r="847" ht="15.75">
      <c r="B847" s="1"/>
    </row>
    <row r="848" ht="15.75">
      <c r="B848" s="1"/>
    </row>
    <row r="849" ht="15.75">
      <c r="B849" s="1"/>
    </row>
    <row r="850" ht="15.75">
      <c r="B850" s="1"/>
    </row>
    <row r="851" ht="15.75">
      <c r="B851" s="1"/>
    </row>
    <row r="852" ht="15.75">
      <c r="B852" s="1"/>
    </row>
    <row r="853" ht="15.75">
      <c r="B853" s="1"/>
    </row>
    <row r="854" ht="15.75">
      <c r="B854" s="1"/>
    </row>
    <row r="855" ht="15.75">
      <c r="B855" s="1"/>
    </row>
    <row r="856" ht="15.75">
      <c r="B856" s="1"/>
    </row>
    <row r="857" ht="15.75">
      <c r="B857" s="1"/>
    </row>
    <row r="858" ht="15.75">
      <c r="B858" s="1"/>
    </row>
    <row r="859" ht="15.75">
      <c r="B859" s="1"/>
    </row>
    <row r="860" ht="15.75">
      <c r="B860" s="1"/>
    </row>
    <row r="861" ht="15.75">
      <c r="B861" s="1"/>
    </row>
    <row r="862" ht="15.75">
      <c r="B862" s="1"/>
    </row>
    <row r="863" ht="15.75">
      <c r="B863" s="1"/>
    </row>
    <row r="864" ht="15.75">
      <c r="B864" s="1"/>
    </row>
    <row r="865" ht="15.75">
      <c r="B865" s="1"/>
    </row>
    <row r="866" ht="15.75">
      <c r="B866" s="1"/>
    </row>
    <row r="867" ht="15.75">
      <c r="B867" s="1"/>
    </row>
    <row r="868" ht="15.75">
      <c r="B868" s="1"/>
    </row>
    <row r="869" ht="15.75">
      <c r="B869" s="1"/>
    </row>
    <row r="870" ht="15.75">
      <c r="B870" s="1"/>
    </row>
    <row r="871" ht="15.75">
      <c r="B871" s="1"/>
    </row>
    <row r="872" ht="15.75">
      <c r="B872" s="1"/>
    </row>
    <row r="873" ht="15.75">
      <c r="B873" s="1"/>
    </row>
    <row r="874" ht="15.75">
      <c r="B874" s="1"/>
    </row>
    <row r="875" ht="15.75">
      <c r="B875" s="1"/>
    </row>
    <row r="876" ht="15.75">
      <c r="B876" s="1"/>
    </row>
    <row r="877" ht="15.75">
      <c r="B877" s="1"/>
    </row>
    <row r="878" ht="15.75">
      <c r="B878" s="1"/>
    </row>
    <row r="879" ht="15.75">
      <c r="B879" s="1"/>
    </row>
    <row r="880" ht="15.75">
      <c r="B880" s="1"/>
    </row>
    <row r="881" ht="15.75">
      <c r="B881" s="1"/>
    </row>
    <row r="882" ht="15.75">
      <c r="B882" s="1"/>
    </row>
    <row r="883" ht="15.75">
      <c r="B883" s="1"/>
    </row>
    <row r="884" ht="15.75">
      <c r="B884" s="1"/>
    </row>
    <row r="885" ht="15.75">
      <c r="B885" s="1"/>
    </row>
    <row r="886" ht="15.75">
      <c r="B886" s="1"/>
    </row>
    <row r="887" ht="15.75">
      <c r="B887" s="1"/>
    </row>
    <row r="888" ht="15.75">
      <c r="B888" s="1"/>
    </row>
    <row r="889" ht="15.75">
      <c r="B889" s="1"/>
    </row>
    <row r="890" ht="15.75">
      <c r="B890" s="1"/>
    </row>
    <row r="891" ht="15.75">
      <c r="B891" s="1"/>
    </row>
    <row r="892" ht="15.75">
      <c r="B892" s="1"/>
    </row>
    <row r="893" ht="15.75">
      <c r="B893" s="1"/>
    </row>
    <row r="894" ht="15.75">
      <c r="B894" s="1"/>
    </row>
    <row r="895" ht="15.75">
      <c r="B895" s="1"/>
    </row>
    <row r="896" ht="15.75">
      <c r="B896" s="1"/>
    </row>
    <row r="897" ht="15.75">
      <c r="B897" s="1"/>
    </row>
    <row r="898" ht="15.75">
      <c r="B898" s="1"/>
    </row>
    <row r="899" ht="15.75">
      <c r="B899" s="1"/>
    </row>
    <row r="900" ht="15.75">
      <c r="B900" s="1"/>
    </row>
    <row r="901" ht="15.75">
      <c r="B901" s="1"/>
    </row>
    <row r="902" ht="15.75">
      <c r="B902" s="1"/>
    </row>
    <row r="903" ht="15.75">
      <c r="B903" s="1"/>
    </row>
    <row r="904" ht="15.75">
      <c r="B904" s="1"/>
    </row>
    <row r="905" ht="15.75">
      <c r="B905" s="1"/>
    </row>
    <row r="906" ht="15.75">
      <c r="B906" s="1"/>
    </row>
    <row r="907" ht="15.75">
      <c r="B907" s="1"/>
    </row>
    <row r="908" ht="15.75">
      <c r="B908" s="1"/>
    </row>
    <row r="909" ht="15.75">
      <c r="B909" s="1"/>
    </row>
    <row r="910" ht="15.75">
      <c r="B910" s="1"/>
    </row>
    <row r="911" ht="15.75">
      <c r="B911" s="1"/>
    </row>
    <row r="912" ht="15.75">
      <c r="B912" s="1"/>
    </row>
    <row r="913" ht="15.75">
      <c r="B913" s="1"/>
    </row>
  </sheetData>
  <mergeCells count="1">
    <mergeCell ref="F1:K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1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7"/>
  <sheetViews>
    <sheetView zoomScale="80" zoomScaleNormal="80" workbookViewId="0" topLeftCell="A1">
      <pane ySplit="2" topLeftCell="BM3" activePane="bottomLeft" state="frozen"/>
      <selection pane="topLeft" activeCell="A1" sqref="A1"/>
      <selection pane="bottomLeft" activeCell="B10" sqref="B10"/>
    </sheetView>
  </sheetViews>
  <sheetFormatPr defaultColWidth="11.421875" defaultRowHeight="12.75"/>
  <cols>
    <col min="1" max="1" width="11.421875" style="2" customWidth="1"/>
    <col min="2" max="2" width="34.57421875" style="2" customWidth="1"/>
    <col min="3" max="4" width="11.421875" style="4" customWidth="1"/>
    <col min="5" max="5" width="64.00390625" style="6" customWidth="1"/>
    <col min="6" max="9" width="19.7109375" style="7" customWidth="1"/>
    <col min="10" max="16384" width="11.421875" style="5" customWidth="1"/>
  </cols>
  <sheetData>
    <row r="1" spans="1:9" s="3" customFormat="1" ht="15.75">
      <c r="A1" s="31" t="s">
        <v>0</v>
      </c>
      <c r="B1" s="29" t="s">
        <v>19</v>
      </c>
      <c r="C1" s="29" t="s">
        <v>1</v>
      </c>
      <c r="D1" s="29" t="s">
        <v>2</v>
      </c>
      <c r="E1" s="30" t="s">
        <v>3</v>
      </c>
      <c r="F1" s="117" t="s">
        <v>46</v>
      </c>
      <c r="G1" s="117"/>
      <c r="H1" s="118"/>
      <c r="I1" s="91" t="s">
        <v>123</v>
      </c>
    </row>
    <row r="2" spans="1:9" s="3" customFormat="1" ht="16.5" thickBot="1">
      <c r="A2" s="32"/>
      <c r="B2" s="23"/>
      <c r="C2" s="24"/>
      <c r="D2" s="24"/>
      <c r="E2" s="25"/>
      <c r="F2" s="26" t="s">
        <v>106</v>
      </c>
      <c r="G2" s="26" t="s">
        <v>107</v>
      </c>
      <c r="H2" s="27" t="s">
        <v>105</v>
      </c>
      <c r="I2" s="27"/>
    </row>
    <row r="3" spans="1:9" ht="15.75">
      <c r="A3" s="11">
        <v>36110</v>
      </c>
      <c r="B3" s="15" t="s">
        <v>50</v>
      </c>
      <c r="C3" s="12">
        <v>4261</v>
      </c>
      <c r="D3" s="12" t="s">
        <v>7</v>
      </c>
      <c r="E3" s="22" t="s">
        <v>70</v>
      </c>
      <c r="F3" s="18">
        <v>400</v>
      </c>
      <c r="G3" s="13">
        <v>600</v>
      </c>
      <c r="H3" s="20">
        <f aca="true" t="shared" si="0" ref="H3:H77">F3+G3</f>
        <v>1000</v>
      </c>
      <c r="I3" s="20">
        <v>2222.29</v>
      </c>
    </row>
    <row r="4" spans="1:9" ht="15.75">
      <c r="A4" s="11"/>
      <c r="B4" s="15"/>
      <c r="C4" s="12">
        <v>4431</v>
      </c>
      <c r="D4" s="12" t="s">
        <v>7</v>
      </c>
      <c r="E4" s="22" t="s">
        <v>71</v>
      </c>
      <c r="F4" s="18">
        <v>600</v>
      </c>
      <c r="G4" s="13">
        <v>2400</v>
      </c>
      <c r="H4" s="20">
        <f t="shared" si="0"/>
        <v>3000</v>
      </c>
      <c r="I4" s="20">
        <v>1458.37</v>
      </c>
    </row>
    <row r="5" spans="1:9" ht="16.5" thickBot="1">
      <c r="A5" s="39"/>
      <c r="B5" s="40" t="s">
        <v>47</v>
      </c>
      <c r="C5" s="41"/>
      <c r="D5" s="41"/>
      <c r="E5" s="42"/>
      <c r="F5" s="43">
        <f>SUM(F3:F4)</f>
        <v>1000</v>
      </c>
      <c r="G5" s="43">
        <f>SUM(G3:G4)</f>
        <v>3000</v>
      </c>
      <c r="H5" s="71">
        <f t="shared" si="0"/>
        <v>4000</v>
      </c>
      <c r="I5" s="78">
        <f>SUM(I3:I4)</f>
        <v>3680.66</v>
      </c>
    </row>
    <row r="6" spans="1:9" ht="15.75">
      <c r="A6" s="11">
        <v>36120</v>
      </c>
      <c r="B6" s="15" t="s">
        <v>51</v>
      </c>
      <c r="C6" s="12">
        <v>3212</v>
      </c>
      <c r="D6" s="12" t="s">
        <v>6</v>
      </c>
      <c r="E6" s="22" t="s">
        <v>84</v>
      </c>
      <c r="F6" s="18">
        <v>420000</v>
      </c>
      <c r="G6" s="13">
        <v>0</v>
      </c>
      <c r="H6" s="20">
        <f t="shared" si="0"/>
        <v>420000</v>
      </c>
      <c r="I6" s="20">
        <v>346908.2</v>
      </c>
    </row>
    <row r="7" spans="1:9" ht="15.75">
      <c r="A7" s="11"/>
      <c r="B7" s="15"/>
      <c r="C7" s="12">
        <v>3215</v>
      </c>
      <c r="D7" s="12" t="s">
        <v>6</v>
      </c>
      <c r="E7" s="22" t="s">
        <v>85</v>
      </c>
      <c r="F7" s="18">
        <v>12000</v>
      </c>
      <c r="G7" s="13">
        <v>0</v>
      </c>
      <c r="H7" s="20">
        <f t="shared" si="0"/>
        <v>12000</v>
      </c>
      <c r="I7" s="20">
        <v>17519.77</v>
      </c>
    </row>
    <row r="8" spans="1:9" ht="15.75">
      <c r="A8" s="11"/>
      <c r="B8" s="15"/>
      <c r="C8" s="12">
        <v>3481</v>
      </c>
      <c r="D8" s="12" t="s">
        <v>6</v>
      </c>
      <c r="E8" s="22" t="s">
        <v>10</v>
      </c>
      <c r="F8" s="18">
        <v>1065000</v>
      </c>
      <c r="G8" s="13">
        <v>0</v>
      </c>
      <c r="H8" s="20">
        <f t="shared" si="0"/>
        <v>1065000</v>
      </c>
      <c r="I8" s="20">
        <v>961771.11</v>
      </c>
    </row>
    <row r="9" spans="1:9" ht="15.75">
      <c r="A9" s="11"/>
      <c r="B9" s="15"/>
      <c r="C9" s="12">
        <v>3488</v>
      </c>
      <c r="D9" s="12" t="s">
        <v>6</v>
      </c>
      <c r="E9" s="22" t="s">
        <v>83</v>
      </c>
      <c r="F9" s="18">
        <v>3000</v>
      </c>
      <c r="G9" s="13">
        <v>0</v>
      </c>
      <c r="H9" s="20">
        <f t="shared" si="0"/>
        <v>3000</v>
      </c>
      <c r="I9" s="20">
        <v>2052.66</v>
      </c>
    </row>
    <row r="10" spans="1:9" ht="15.75">
      <c r="A10" s="11"/>
      <c r="B10" s="15"/>
      <c r="C10" s="12">
        <v>4261</v>
      </c>
      <c r="D10" s="12" t="s">
        <v>7</v>
      </c>
      <c r="E10" s="22" t="s">
        <v>70</v>
      </c>
      <c r="F10" s="18">
        <v>300</v>
      </c>
      <c r="G10" s="13">
        <v>0</v>
      </c>
      <c r="H10" s="20">
        <f t="shared" si="0"/>
        <v>300</v>
      </c>
      <c r="I10" s="20">
        <v>125.8</v>
      </c>
    </row>
    <row r="11" spans="1:9" ht="15.75">
      <c r="A11" s="11"/>
      <c r="B11" s="15"/>
      <c r="C11" s="12">
        <v>4339</v>
      </c>
      <c r="D11" s="12" t="s">
        <v>7</v>
      </c>
      <c r="E11" s="22" t="s">
        <v>86</v>
      </c>
      <c r="F11" s="18">
        <v>1495000</v>
      </c>
      <c r="G11" s="13">
        <v>0</v>
      </c>
      <c r="H11" s="20">
        <f t="shared" si="0"/>
        <v>1495000</v>
      </c>
      <c r="I11" s="20">
        <v>1364277.67</v>
      </c>
    </row>
    <row r="12" spans="1:9" ht="15.75">
      <c r="A12" s="11"/>
      <c r="B12" s="15"/>
      <c r="C12" s="12">
        <v>4431</v>
      </c>
      <c r="D12" s="12" t="s">
        <v>7</v>
      </c>
      <c r="E12" s="22" t="s">
        <v>71</v>
      </c>
      <c r="F12" s="18">
        <v>400</v>
      </c>
      <c r="G12" s="13">
        <v>0</v>
      </c>
      <c r="H12" s="20">
        <f t="shared" si="0"/>
        <v>400</v>
      </c>
      <c r="I12" s="20">
        <v>183.38</v>
      </c>
    </row>
    <row r="13" spans="1:9" ht="15.75">
      <c r="A13" s="11"/>
      <c r="B13" s="15"/>
      <c r="C13" s="12">
        <v>4454</v>
      </c>
      <c r="D13" s="12" t="s">
        <v>7</v>
      </c>
      <c r="E13" s="22" t="s">
        <v>87</v>
      </c>
      <c r="F13" s="18">
        <v>5000</v>
      </c>
      <c r="G13" s="13">
        <v>0</v>
      </c>
      <c r="H13" s="20">
        <f t="shared" si="0"/>
        <v>5000</v>
      </c>
      <c r="I13" s="20">
        <v>1680</v>
      </c>
    </row>
    <row r="14" spans="1:9" ht="15.75">
      <c r="A14" s="11"/>
      <c r="B14" s="15"/>
      <c r="C14" s="12">
        <v>4458</v>
      </c>
      <c r="D14" s="12" t="s">
        <v>7</v>
      </c>
      <c r="E14" s="22" t="s">
        <v>128</v>
      </c>
      <c r="F14" s="18">
        <v>0</v>
      </c>
      <c r="G14" s="13">
        <v>0</v>
      </c>
      <c r="H14" s="20">
        <f>F14+G14</f>
        <v>0</v>
      </c>
      <c r="I14" s="20">
        <v>4863.21</v>
      </c>
    </row>
    <row r="15" spans="1:10" ht="16.5" thickBot="1">
      <c r="A15" s="39"/>
      <c r="B15" s="40" t="s">
        <v>47</v>
      </c>
      <c r="C15" s="41"/>
      <c r="D15" s="41"/>
      <c r="E15" s="42"/>
      <c r="F15" s="78">
        <f>(F10+F11+F12+F13+F14)-(F6+F7+F8+F9)</f>
        <v>700</v>
      </c>
      <c r="G15" s="78">
        <f>(G10+G11+G12+G13+G14)-(G6+G7+G8+G9)</f>
        <v>0</v>
      </c>
      <c r="H15" s="71">
        <f t="shared" si="0"/>
        <v>700</v>
      </c>
      <c r="I15" s="78">
        <f>(I10+I11+I12+I13+I14)-(I6+I7+I8+I9)</f>
        <v>42878.31999999983</v>
      </c>
      <c r="J15" s="5" t="s">
        <v>46</v>
      </c>
    </row>
    <row r="16" spans="1:9" ht="15.75">
      <c r="A16" s="11">
        <v>36130</v>
      </c>
      <c r="B16" s="15" t="s">
        <v>52</v>
      </c>
      <c r="C16" s="12">
        <v>4261</v>
      </c>
      <c r="D16" s="12" t="s">
        <v>7</v>
      </c>
      <c r="E16" s="22" t="s">
        <v>70</v>
      </c>
      <c r="F16" s="18">
        <v>400</v>
      </c>
      <c r="G16" s="13">
        <v>0</v>
      </c>
      <c r="H16" s="20">
        <f t="shared" si="0"/>
        <v>400</v>
      </c>
      <c r="I16" s="20">
        <v>0</v>
      </c>
    </row>
    <row r="17" spans="1:9" ht="15.75">
      <c r="A17" s="11"/>
      <c r="B17" s="15"/>
      <c r="C17" s="12">
        <v>4271</v>
      </c>
      <c r="D17" s="12" t="s">
        <v>7</v>
      </c>
      <c r="E17" s="22" t="s">
        <v>88</v>
      </c>
      <c r="F17" s="18">
        <v>7000</v>
      </c>
      <c r="G17" s="13">
        <v>0</v>
      </c>
      <c r="H17" s="20">
        <f t="shared" si="0"/>
        <v>7000</v>
      </c>
      <c r="I17" s="20">
        <v>151.64</v>
      </c>
    </row>
    <row r="18" spans="1:9" ht="15.75">
      <c r="A18" s="11"/>
      <c r="B18" s="15"/>
      <c r="C18" s="12">
        <v>4431</v>
      </c>
      <c r="D18" s="12" t="s">
        <v>7</v>
      </c>
      <c r="E18" s="22" t="s">
        <v>71</v>
      </c>
      <c r="F18" s="18">
        <v>600</v>
      </c>
      <c r="G18" s="13">
        <v>0</v>
      </c>
      <c r="H18" s="20">
        <f t="shared" si="0"/>
        <v>600</v>
      </c>
      <c r="I18" s="20">
        <v>506.58</v>
      </c>
    </row>
    <row r="19" spans="1:9" ht="15.75">
      <c r="A19" s="11"/>
      <c r="B19" s="15"/>
      <c r="C19" s="12">
        <v>4458</v>
      </c>
      <c r="D19" s="12" t="s">
        <v>7</v>
      </c>
      <c r="E19" s="22" t="s">
        <v>116</v>
      </c>
      <c r="F19" s="18">
        <v>0</v>
      </c>
      <c r="G19" s="13">
        <v>20000</v>
      </c>
      <c r="H19" s="20">
        <f t="shared" si="0"/>
        <v>20000</v>
      </c>
      <c r="I19" s="20">
        <v>19881.31</v>
      </c>
    </row>
    <row r="20" spans="1:9" ht="16.5" thickBot="1">
      <c r="A20" s="39"/>
      <c r="B20" s="40" t="s">
        <v>47</v>
      </c>
      <c r="C20" s="41"/>
      <c r="D20" s="41"/>
      <c r="E20" s="42"/>
      <c r="F20" s="43">
        <f>SUM(F16:F19)</f>
        <v>8000</v>
      </c>
      <c r="G20" s="43">
        <f>SUM(G16:G19)</f>
        <v>20000</v>
      </c>
      <c r="H20" s="71">
        <f t="shared" si="0"/>
        <v>28000</v>
      </c>
      <c r="I20" s="78">
        <f>SUM(I16:I19)</f>
        <v>20539.530000000002</v>
      </c>
    </row>
    <row r="21" spans="1:9" ht="15.75">
      <c r="A21" s="11">
        <v>36140</v>
      </c>
      <c r="B21" s="15" t="s">
        <v>53</v>
      </c>
      <c r="C21" s="12">
        <v>3141</v>
      </c>
      <c r="D21" s="12" t="s">
        <v>6</v>
      </c>
      <c r="E21" s="22" t="s">
        <v>55</v>
      </c>
      <c r="F21" s="18">
        <v>58300</v>
      </c>
      <c r="G21" s="13">
        <v>35600</v>
      </c>
      <c r="H21" s="20">
        <f t="shared" si="0"/>
        <v>93900</v>
      </c>
      <c r="I21" s="20">
        <v>98601.07</v>
      </c>
    </row>
    <row r="22" spans="1:9" ht="15.75">
      <c r="A22" s="11"/>
      <c r="B22" s="15" t="s">
        <v>54</v>
      </c>
      <c r="C22" s="12">
        <v>3141</v>
      </c>
      <c r="D22" s="12" t="s">
        <v>6</v>
      </c>
      <c r="E22" s="22" t="s">
        <v>108</v>
      </c>
      <c r="F22" s="18">
        <v>20500</v>
      </c>
      <c r="G22" s="13">
        <v>0</v>
      </c>
      <c r="H22" s="20">
        <f t="shared" si="0"/>
        <v>20500</v>
      </c>
      <c r="I22" s="20">
        <v>20490.72</v>
      </c>
    </row>
    <row r="23" spans="1:9" ht="15.75">
      <c r="A23" s="11"/>
      <c r="B23" s="15"/>
      <c r="C23" s="12">
        <v>3591</v>
      </c>
      <c r="D23" s="12" t="s">
        <v>6</v>
      </c>
      <c r="E23" s="22" t="s">
        <v>129</v>
      </c>
      <c r="F23" s="18">
        <v>0</v>
      </c>
      <c r="G23" s="13">
        <v>0</v>
      </c>
      <c r="H23" s="20">
        <f t="shared" si="0"/>
        <v>0</v>
      </c>
      <c r="I23" s="20">
        <v>4313</v>
      </c>
    </row>
    <row r="24" spans="1:9" ht="15.75">
      <c r="A24" s="11"/>
      <c r="B24" s="15"/>
      <c r="C24" s="12">
        <v>4261</v>
      </c>
      <c r="D24" s="12" t="s">
        <v>7</v>
      </c>
      <c r="E24" s="22" t="s">
        <v>70</v>
      </c>
      <c r="F24" s="13">
        <v>2000</v>
      </c>
      <c r="G24" s="13">
        <v>0</v>
      </c>
      <c r="H24" s="20">
        <f t="shared" si="0"/>
        <v>2000</v>
      </c>
      <c r="I24" s="20">
        <v>1431.8</v>
      </c>
    </row>
    <row r="25" spans="1:9" ht="15.75">
      <c r="A25" s="11" t="s">
        <v>46</v>
      </c>
      <c r="B25" s="15" t="s">
        <v>46</v>
      </c>
      <c r="C25" s="12">
        <v>4271</v>
      </c>
      <c r="D25" s="12" t="s">
        <v>7</v>
      </c>
      <c r="E25" s="22" t="s">
        <v>90</v>
      </c>
      <c r="F25" s="13">
        <v>50000</v>
      </c>
      <c r="G25" s="13">
        <v>0</v>
      </c>
      <c r="H25" s="20">
        <f t="shared" si="0"/>
        <v>50000</v>
      </c>
      <c r="I25" s="20">
        <v>18366.17</v>
      </c>
    </row>
    <row r="26" spans="1:9" ht="15.75">
      <c r="A26" s="11"/>
      <c r="B26" s="15"/>
      <c r="C26" s="12">
        <v>4312</v>
      </c>
      <c r="D26" s="12" t="s">
        <v>7</v>
      </c>
      <c r="E26" s="22" t="s">
        <v>109</v>
      </c>
      <c r="F26" s="13">
        <v>20500</v>
      </c>
      <c r="G26" s="13">
        <v>0</v>
      </c>
      <c r="H26" s="20">
        <f t="shared" si="0"/>
        <v>20500</v>
      </c>
      <c r="I26" s="20">
        <v>20490.72</v>
      </c>
    </row>
    <row r="27" spans="1:9" ht="15.75">
      <c r="A27" s="11"/>
      <c r="B27" s="15"/>
      <c r="C27" s="12">
        <v>4431</v>
      </c>
      <c r="D27" s="12" t="s">
        <v>7</v>
      </c>
      <c r="E27" s="22" t="s">
        <v>71</v>
      </c>
      <c r="F27" s="13">
        <v>8200</v>
      </c>
      <c r="G27" s="13">
        <v>0</v>
      </c>
      <c r="H27" s="20">
        <f t="shared" si="0"/>
        <v>8200</v>
      </c>
      <c r="I27" s="20">
        <v>10186.2</v>
      </c>
    </row>
    <row r="28" spans="1:9" ht="16.5" thickBot="1">
      <c r="A28" s="39"/>
      <c r="B28" s="40" t="s">
        <v>47</v>
      </c>
      <c r="C28" s="41"/>
      <c r="D28" s="41"/>
      <c r="E28" s="42"/>
      <c r="F28" s="78">
        <f>(F24+F25+F26+F27)-(F21+F22+F23)</f>
        <v>1900</v>
      </c>
      <c r="G28" s="78">
        <f>(G24+G25+G26+G27)-(G21+G22+G23)</f>
        <v>-35600</v>
      </c>
      <c r="H28" s="71">
        <f t="shared" si="0"/>
        <v>-33700</v>
      </c>
      <c r="I28" s="78">
        <f>(I24+I25+I26+I27)-(I21+I22+I23)</f>
        <v>-72929.90000000001</v>
      </c>
    </row>
    <row r="29" spans="1:10" ht="15.75">
      <c r="A29" s="11">
        <v>36150</v>
      </c>
      <c r="B29" s="15" t="s">
        <v>56</v>
      </c>
      <c r="C29" s="12">
        <v>4261</v>
      </c>
      <c r="D29" s="12" t="s">
        <v>7</v>
      </c>
      <c r="E29" s="22" t="s">
        <v>70</v>
      </c>
      <c r="F29" s="13">
        <v>100</v>
      </c>
      <c r="G29" s="13">
        <v>0</v>
      </c>
      <c r="H29" s="20">
        <f t="shared" si="0"/>
        <v>100</v>
      </c>
      <c r="I29" s="20">
        <v>0</v>
      </c>
      <c r="J29" s="5" t="s">
        <v>46</v>
      </c>
    </row>
    <row r="30" spans="1:9" ht="15.75">
      <c r="A30" s="11"/>
      <c r="B30" s="15"/>
      <c r="C30" s="12">
        <v>4431</v>
      </c>
      <c r="D30" s="12" t="s">
        <v>7</v>
      </c>
      <c r="E30" s="22" t="s">
        <v>71</v>
      </c>
      <c r="F30" s="13">
        <v>100</v>
      </c>
      <c r="G30" s="13">
        <v>0</v>
      </c>
      <c r="H30" s="20">
        <f t="shared" si="0"/>
        <v>100</v>
      </c>
      <c r="I30" s="20">
        <v>23.1</v>
      </c>
    </row>
    <row r="31" spans="1:9" ht="16.5" thickBot="1">
      <c r="A31" s="39"/>
      <c r="B31" s="40" t="s">
        <v>47</v>
      </c>
      <c r="C31" s="41"/>
      <c r="D31" s="41"/>
      <c r="E31" s="42"/>
      <c r="F31" s="43">
        <f>SUM(F29:F30)</f>
        <v>200</v>
      </c>
      <c r="G31" s="43">
        <f>SUM(G29:G30)</f>
        <v>0</v>
      </c>
      <c r="H31" s="71">
        <f t="shared" si="0"/>
        <v>200</v>
      </c>
      <c r="I31" s="78">
        <f>SUM(I29:I30)</f>
        <v>23.1</v>
      </c>
    </row>
    <row r="32" spans="1:9" ht="15.75">
      <c r="A32" s="11">
        <v>36210</v>
      </c>
      <c r="B32" s="15" t="s">
        <v>57</v>
      </c>
      <c r="C32" s="12">
        <v>3140</v>
      </c>
      <c r="D32" s="12" t="s">
        <v>6</v>
      </c>
      <c r="E32" s="22" t="s">
        <v>92</v>
      </c>
      <c r="F32" s="18">
        <v>270000</v>
      </c>
      <c r="G32" s="13">
        <v>0</v>
      </c>
      <c r="H32" s="20">
        <f t="shared" si="0"/>
        <v>270000</v>
      </c>
      <c r="I32" s="20">
        <v>284130.15</v>
      </c>
    </row>
    <row r="33" spans="1:9" ht="15.75">
      <c r="A33" s="11"/>
      <c r="B33" s="15"/>
      <c r="C33" s="12">
        <v>3141</v>
      </c>
      <c r="D33" s="12" t="s">
        <v>6</v>
      </c>
      <c r="E33" s="22" t="s">
        <v>55</v>
      </c>
      <c r="F33" s="18">
        <v>20000</v>
      </c>
      <c r="G33" s="13">
        <v>-20000</v>
      </c>
      <c r="H33" s="20">
        <f t="shared" si="0"/>
        <v>0</v>
      </c>
      <c r="I33" s="20">
        <v>0</v>
      </c>
    </row>
    <row r="34" spans="1:9" ht="15.75">
      <c r="A34" s="11"/>
      <c r="B34" s="15"/>
      <c r="C34" s="12">
        <v>3321</v>
      </c>
      <c r="D34" s="12" t="s">
        <v>6</v>
      </c>
      <c r="E34" s="22" t="s">
        <v>93</v>
      </c>
      <c r="F34" s="18">
        <v>20000</v>
      </c>
      <c r="G34" s="13">
        <v>-10000</v>
      </c>
      <c r="H34" s="20">
        <f t="shared" si="0"/>
        <v>10000</v>
      </c>
      <c r="I34" s="20">
        <v>6855.96</v>
      </c>
    </row>
    <row r="35" spans="1:9" ht="15.75">
      <c r="A35" s="11"/>
      <c r="B35" s="15"/>
      <c r="C35" s="12">
        <v>3591</v>
      </c>
      <c r="D35" s="12" t="s">
        <v>6</v>
      </c>
      <c r="E35" s="22" t="s">
        <v>129</v>
      </c>
      <c r="F35" s="18">
        <v>0</v>
      </c>
      <c r="G35" s="13">
        <v>0</v>
      </c>
      <c r="H35" s="20">
        <f t="shared" si="0"/>
        <v>0</v>
      </c>
      <c r="I35" s="20">
        <v>0.01</v>
      </c>
    </row>
    <row r="36" spans="1:9" ht="15.75">
      <c r="A36" s="11"/>
      <c r="B36" s="15"/>
      <c r="C36" s="12">
        <v>4231</v>
      </c>
      <c r="D36" s="12" t="s">
        <v>7</v>
      </c>
      <c r="E36" s="22" t="s">
        <v>94</v>
      </c>
      <c r="F36" s="13">
        <v>2000</v>
      </c>
      <c r="G36" s="13">
        <v>0</v>
      </c>
      <c r="H36" s="20">
        <f t="shared" si="0"/>
        <v>2000</v>
      </c>
      <c r="I36" s="20">
        <v>1529.52</v>
      </c>
    </row>
    <row r="37" spans="1:9" ht="15.75">
      <c r="A37" s="11"/>
      <c r="B37" s="15"/>
      <c r="C37" s="12">
        <v>4261</v>
      </c>
      <c r="D37" s="12" t="s">
        <v>7</v>
      </c>
      <c r="E37" s="22" t="s">
        <v>70</v>
      </c>
      <c r="F37" s="13">
        <v>500</v>
      </c>
      <c r="G37" s="13">
        <v>0</v>
      </c>
      <c r="H37" s="20">
        <f t="shared" si="0"/>
        <v>500</v>
      </c>
      <c r="I37" s="20">
        <v>116</v>
      </c>
    </row>
    <row r="38" spans="1:9" ht="15.75">
      <c r="A38" s="11"/>
      <c r="B38" s="15"/>
      <c r="C38" s="12">
        <v>4317</v>
      </c>
      <c r="D38" s="12" t="s">
        <v>7</v>
      </c>
      <c r="E38" s="22" t="s">
        <v>95</v>
      </c>
      <c r="F38" s="13">
        <v>300000</v>
      </c>
      <c r="G38" s="13">
        <v>0</v>
      </c>
      <c r="H38" s="20">
        <f t="shared" si="0"/>
        <v>300000</v>
      </c>
      <c r="I38" s="20">
        <v>244663.54</v>
      </c>
    </row>
    <row r="39" spans="1:9" ht="15.75">
      <c r="A39" s="11"/>
      <c r="B39" s="15"/>
      <c r="C39" s="12">
        <v>4318</v>
      </c>
      <c r="D39" s="12" t="s">
        <v>7</v>
      </c>
      <c r="E39" s="22" t="s">
        <v>96</v>
      </c>
      <c r="F39" s="13">
        <v>20000</v>
      </c>
      <c r="G39" s="13">
        <v>-20000</v>
      </c>
      <c r="H39" s="20">
        <f t="shared" si="0"/>
        <v>0</v>
      </c>
      <c r="I39" s="20">
        <v>0</v>
      </c>
    </row>
    <row r="40" spans="1:9" ht="15.75">
      <c r="A40" s="11"/>
      <c r="B40" s="15"/>
      <c r="C40" s="12">
        <v>4431</v>
      </c>
      <c r="D40" s="12" t="s">
        <v>7</v>
      </c>
      <c r="E40" s="22" t="s">
        <v>71</v>
      </c>
      <c r="F40" s="13">
        <v>40300</v>
      </c>
      <c r="G40" s="13">
        <v>-10000</v>
      </c>
      <c r="H40" s="20">
        <f t="shared" si="0"/>
        <v>30300</v>
      </c>
      <c r="I40" s="20">
        <v>15880.94</v>
      </c>
    </row>
    <row r="41" spans="1:9" ht="16.5" thickBot="1">
      <c r="A41" s="39"/>
      <c r="B41" s="40" t="s">
        <v>47</v>
      </c>
      <c r="C41" s="41"/>
      <c r="D41" s="41"/>
      <c r="E41" s="42"/>
      <c r="F41" s="78">
        <f>(F36+F37+F38+F39+F40)-(F32+F33+F34+F35)</f>
        <v>52800</v>
      </c>
      <c r="G41" s="78">
        <f>(G36+G37+G38+G39+G40)-(G32+G33+G34+G35)</f>
        <v>0</v>
      </c>
      <c r="H41" s="71">
        <f t="shared" si="0"/>
        <v>52800</v>
      </c>
      <c r="I41" s="78">
        <f>(I36+I37+I38+I39+I40)-(I32+I33+I34+I35)</f>
        <v>-28796.120000000054</v>
      </c>
    </row>
    <row r="42" spans="1:9" ht="15.75">
      <c r="A42" s="11">
        <v>36211</v>
      </c>
      <c r="B42" s="15" t="s">
        <v>97</v>
      </c>
      <c r="C42" s="12">
        <v>4317</v>
      </c>
      <c r="D42" s="12" t="s">
        <v>7</v>
      </c>
      <c r="E42" s="22" t="s">
        <v>95</v>
      </c>
      <c r="F42" s="13">
        <v>12300</v>
      </c>
      <c r="G42" s="13">
        <v>0</v>
      </c>
      <c r="H42" s="20">
        <f t="shared" si="0"/>
        <v>12300</v>
      </c>
      <c r="I42" s="20">
        <v>8224.39</v>
      </c>
    </row>
    <row r="43" spans="1:9" ht="15.75">
      <c r="A43" s="11"/>
      <c r="B43" s="15"/>
      <c r="C43" s="12">
        <v>4431</v>
      </c>
      <c r="D43" s="12" t="s">
        <v>7</v>
      </c>
      <c r="E43" s="22" t="s">
        <v>71</v>
      </c>
      <c r="F43" s="13">
        <v>5100</v>
      </c>
      <c r="G43" s="13">
        <v>0</v>
      </c>
      <c r="H43" s="20">
        <f t="shared" si="0"/>
        <v>5100</v>
      </c>
      <c r="I43" s="20">
        <v>6325.11</v>
      </c>
    </row>
    <row r="44" spans="1:9" ht="16.5" thickBot="1">
      <c r="A44" s="39"/>
      <c r="B44" s="40" t="s">
        <v>47</v>
      </c>
      <c r="C44" s="41"/>
      <c r="D44" s="41"/>
      <c r="E44" s="42"/>
      <c r="F44" s="43">
        <f>SUM(F42:F43)</f>
        <v>17400</v>
      </c>
      <c r="G44" s="43">
        <f>SUM(G42:G43)</f>
        <v>0</v>
      </c>
      <c r="H44" s="71">
        <f t="shared" si="0"/>
        <v>17400</v>
      </c>
      <c r="I44" s="78">
        <f>SUM(I42:I43)</f>
        <v>14549.5</v>
      </c>
    </row>
    <row r="45" spans="1:9" ht="15.75">
      <c r="A45" s="11">
        <v>36212</v>
      </c>
      <c r="B45" s="15" t="s">
        <v>98</v>
      </c>
      <c r="C45" s="12">
        <v>4317</v>
      </c>
      <c r="D45" s="12" t="s">
        <v>7</v>
      </c>
      <c r="E45" s="22" t="s">
        <v>95</v>
      </c>
      <c r="F45" s="13">
        <v>28000</v>
      </c>
      <c r="G45" s="13">
        <v>0</v>
      </c>
      <c r="H45" s="20">
        <f t="shared" si="0"/>
        <v>28000</v>
      </c>
      <c r="I45" s="20">
        <v>20355.4</v>
      </c>
    </row>
    <row r="46" spans="1:9" ht="15.75">
      <c r="A46" s="11"/>
      <c r="B46" s="15"/>
      <c r="C46" s="12">
        <v>4431</v>
      </c>
      <c r="D46" s="12" t="s">
        <v>7</v>
      </c>
      <c r="E46" s="22" t="s">
        <v>71</v>
      </c>
      <c r="F46" s="13">
        <v>0</v>
      </c>
      <c r="G46" s="13">
        <v>0</v>
      </c>
      <c r="H46" s="20">
        <f>F46+G46</f>
        <v>0</v>
      </c>
      <c r="I46" s="20">
        <v>140.5</v>
      </c>
    </row>
    <row r="47" spans="1:9" ht="16.5" thickBot="1">
      <c r="A47" s="39"/>
      <c r="B47" s="40" t="s">
        <v>47</v>
      </c>
      <c r="C47" s="41"/>
      <c r="D47" s="41"/>
      <c r="E47" s="42"/>
      <c r="F47" s="78">
        <f>SUM(F45:F46)</f>
        <v>28000</v>
      </c>
      <c r="G47" s="78">
        <f>SUM(G45:G46)</f>
        <v>0</v>
      </c>
      <c r="H47" s="71">
        <f t="shared" si="0"/>
        <v>28000</v>
      </c>
      <c r="I47" s="78">
        <f>SUM(I45:I46)</f>
        <v>20495.9</v>
      </c>
    </row>
    <row r="48" spans="1:9" ht="15.75">
      <c r="A48" s="11">
        <v>36220</v>
      </c>
      <c r="B48" s="15" t="s">
        <v>99</v>
      </c>
      <c r="C48" s="12">
        <v>4317</v>
      </c>
      <c r="D48" s="12" t="s">
        <v>7</v>
      </c>
      <c r="E48" s="22" t="s">
        <v>95</v>
      </c>
      <c r="F48" s="13">
        <v>24000</v>
      </c>
      <c r="G48" s="13">
        <v>0</v>
      </c>
      <c r="H48" s="20">
        <f t="shared" si="0"/>
        <v>24000</v>
      </c>
      <c r="I48" s="20">
        <v>19876.32</v>
      </c>
    </row>
    <row r="49" spans="1:9" ht="16.5" thickBot="1">
      <c r="A49" s="39"/>
      <c r="B49" s="40" t="s">
        <v>47</v>
      </c>
      <c r="C49" s="41"/>
      <c r="D49" s="41"/>
      <c r="E49" s="42"/>
      <c r="F49" s="43">
        <f>SUM(F48)</f>
        <v>24000</v>
      </c>
      <c r="G49" s="43">
        <f>SUM(G48)</f>
        <v>0</v>
      </c>
      <c r="H49" s="71">
        <f t="shared" si="0"/>
        <v>24000</v>
      </c>
      <c r="I49" s="78">
        <f>SUM(I48)</f>
        <v>19876.32</v>
      </c>
    </row>
    <row r="50" spans="1:9" ht="15.75">
      <c r="A50" s="11">
        <v>36221</v>
      </c>
      <c r="B50" s="15" t="s">
        <v>58</v>
      </c>
      <c r="C50" s="12">
        <v>3141</v>
      </c>
      <c r="D50" s="12" t="s">
        <v>6</v>
      </c>
      <c r="E50" s="22" t="s">
        <v>92</v>
      </c>
      <c r="F50" s="18">
        <v>267100</v>
      </c>
      <c r="G50" s="13">
        <v>0</v>
      </c>
      <c r="H50" s="20">
        <f t="shared" si="0"/>
        <v>267100</v>
      </c>
      <c r="I50" s="20">
        <v>140752.1</v>
      </c>
    </row>
    <row r="51" spans="1:9" ht="15.75">
      <c r="A51" s="11"/>
      <c r="B51" s="15"/>
      <c r="C51" s="12">
        <v>3144</v>
      </c>
      <c r="D51" s="12" t="s">
        <v>6</v>
      </c>
      <c r="E51" s="22" t="s">
        <v>100</v>
      </c>
      <c r="F51" s="18">
        <v>400000</v>
      </c>
      <c r="G51" s="13">
        <v>0</v>
      </c>
      <c r="H51" s="20">
        <f t="shared" si="0"/>
        <v>400000</v>
      </c>
      <c r="I51" s="20">
        <v>461914.05</v>
      </c>
    </row>
    <row r="52" spans="1:9" ht="15.75">
      <c r="A52" s="11"/>
      <c r="B52" s="15"/>
      <c r="C52" s="12">
        <v>3147</v>
      </c>
      <c r="D52" s="12" t="s">
        <v>6</v>
      </c>
      <c r="E52" s="22" t="s">
        <v>130</v>
      </c>
      <c r="F52" s="18">
        <v>0</v>
      </c>
      <c r="G52" s="13">
        <v>0</v>
      </c>
      <c r="H52" s="20">
        <f t="shared" si="0"/>
        <v>0</v>
      </c>
      <c r="I52" s="20">
        <v>209.99</v>
      </c>
    </row>
    <row r="53" spans="1:9" ht="15.75">
      <c r="A53" s="11"/>
      <c r="B53" s="15"/>
      <c r="C53" s="12">
        <v>3221</v>
      </c>
      <c r="D53" s="12" t="s">
        <v>6</v>
      </c>
      <c r="E53" s="22" t="s">
        <v>14</v>
      </c>
      <c r="F53" s="18">
        <v>0</v>
      </c>
      <c r="G53" s="13">
        <v>0</v>
      </c>
      <c r="H53" s="20">
        <f t="shared" si="0"/>
        <v>0</v>
      </c>
      <c r="I53" s="20">
        <v>611.93</v>
      </c>
    </row>
    <row r="54" spans="1:9" ht="15.75">
      <c r="A54" s="11"/>
      <c r="B54" s="15"/>
      <c r="C54" s="12">
        <v>3591</v>
      </c>
      <c r="D54" s="12" t="s">
        <v>6</v>
      </c>
      <c r="E54" s="22" t="s">
        <v>129</v>
      </c>
      <c r="F54" s="18">
        <v>0</v>
      </c>
      <c r="G54" s="13">
        <v>0</v>
      </c>
      <c r="H54" s="20">
        <f t="shared" si="0"/>
        <v>0</v>
      </c>
      <c r="I54" s="20">
        <v>697.24</v>
      </c>
    </row>
    <row r="55" spans="1:9" ht="15.75">
      <c r="A55" s="11"/>
      <c r="B55" s="15"/>
      <c r="C55" s="12">
        <v>4231</v>
      </c>
      <c r="D55" s="12" t="s">
        <v>7</v>
      </c>
      <c r="E55" s="22" t="s">
        <v>94</v>
      </c>
      <c r="F55" s="18">
        <v>0</v>
      </c>
      <c r="G55" s="13">
        <v>0</v>
      </c>
      <c r="H55" s="20">
        <f t="shared" si="0"/>
        <v>0</v>
      </c>
      <c r="I55" s="20">
        <v>6703.91</v>
      </c>
    </row>
    <row r="56" spans="1:9" ht="15.75">
      <c r="A56" s="11"/>
      <c r="B56" s="15"/>
      <c r="C56" s="12">
        <v>4261</v>
      </c>
      <c r="D56" s="12" t="s">
        <v>7</v>
      </c>
      <c r="E56" s="22" t="s">
        <v>70</v>
      </c>
      <c r="F56" s="13">
        <v>500</v>
      </c>
      <c r="G56" s="13">
        <v>0</v>
      </c>
      <c r="H56" s="20">
        <f t="shared" si="0"/>
        <v>500</v>
      </c>
      <c r="I56" s="20">
        <v>0</v>
      </c>
    </row>
    <row r="57" spans="1:9" ht="15.75">
      <c r="A57" s="11"/>
      <c r="B57" s="15"/>
      <c r="C57" s="12">
        <v>4318</v>
      </c>
      <c r="D57" s="12" t="s">
        <v>7</v>
      </c>
      <c r="E57" s="22" t="s">
        <v>96</v>
      </c>
      <c r="F57" s="13">
        <v>820000</v>
      </c>
      <c r="G57" s="13">
        <v>0</v>
      </c>
      <c r="H57" s="20">
        <f t="shared" si="0"/>
        <v>820000</v>
      </c>
      <c r="I57" s="20">
        <v>322320.67</v>
      </c>
    </row>
    <row r="58" spans="1:9" ht="15.75">
      <c r="A58" s="11"/>
      <c r="B58" s="15"/>
      <c r="C58" s="12">
        <v>4331</v>
      </c>
      <c r="D58" s="12" t="s">
        <v>7</v>
      </c>
      <c r="E58" s="21" t="s">
        <v>8</v>
      </c>
      <c r="F58" s="13">
        <v>0</v>
      </c>
      <c r="G58" s="13">
        <v>0</v>
      </c>
      <c r="H58" s="20">
        <f t="shared" si="0"/>
        <v>0</v>
      </c>
      <c r="I58" s="20">
        <v>179451.44</v>
      </c>
    </row>
    <row r="59" spans="1:9" ht="15.75">
      <c r="A59" s="11"/>
      <c r="B59" s="15"/>
      <c r="C59" s="12">
        <v>4431</v>
      </c>
      <c r="D59" s="12" t="s">
        <v>7</v>
      </c>
      <c r="E59" s="22" t="s">
        <v>71</v>
      </c>
      <c r="F59" s="13">
        <v>300</v>
      </c>
      <c r="G59" s="13">
        <v>0</v>
      </c>
      <c r="H59" s="20">
        <f t="shared" si="0"/>
        <v>300</v>
      </c>
      <c r="I59" s="20">
        <v>38074.98</v>
      </c>
    </row>
    <row r="60" spans="1:9" ht="16.5" thickBot="1">
      <c r="A60" s="39"/>
      <c r="B60" s="40" t="s">
        <v>47</v>
      </c>
      <c r="C60" s="41"/>
      <c r="D60" s="41"/>
      <c r="E60" s="42"/>
      <c r="F60" s="78">
        <f>F59+F58+F57+F56+F55-F51-F50-F52-F53-F54</f>
        <v>153700</v>
      </c>
      <c r="G60" s="78">
        <f>G59+G58+G57+G56+G55-G51-G50-G52-G53-G54</f>
        <v>0</v>
      </c>
      <c r="H60" s="71">
        <f t="shared" si="0"/>
        <v>153700</v>
      </c>
      <c r="I60" s="78">
        <f>I59+I58+I57+I56+I55-I51-I50-I52-I53-I54</f>
        <v>-57634.30999999999</v>
      </c>
    </row>
    <row r="61" spans="1:9" ht="15.75">
      <c r="A61" s="11">
        <v>36230</v>
      </c>
      <c r="B61" s="15" t="s">
        <v>101</v>
      </c>
      <c r="C61" s="12">
        <v>4317</v>
      </c>
      <c r="D61" s="12" t="s">
        <v>7</v>
      </c>
      <c r="E61" s="22" t="s">
        <v>95</v>
      </c>
      <c r="F61" s="13">
        <v>114400</v>
      </c>
      <c r="G61" s="13">
        <v>0</v>
      </c>
      <c r="H61" s="20">
        <f t="shared" si="0"/>
        <v>114400</v>
      </c>
      <c r="I61" s="20">
        <v>114325</v>
      </c>
    </row>
    <row r="62" spans="1:9" ht="15.75">
      <c r="A62" s="11"/>
      <c r="B62" s="15"/>
      <c r="C62" s="12">
        <v>4431</v>
      </c>
      <c r="D62" s="12" t="s">
        <v>7</v>
      </c>
      <c r="E62" s="22" t="s">
        <v>71</v>
      </c>
      <c r="F62" s="13">
        <v>0</v>
      </c>
      <c r="G62" s="13">
        <v>0</v>
      </c>
      <c r="H62" s="20">
        <f>F62+G62</f>
        <v>0</v>
      </c>
      <c r="I62" s="20">
        <v>18.6</v>
      </c>
    </row>
    <row r="63" spans="1:9" ht="16.5" thickBot="1">
      <c r="A63" s="39"/>
      <c r="B63" s="40" t="s">
        <v>47</v>
      </c>
      <c r="C63" s="41"/>
      <c r="D63" s="41"/>
      <c r="E63" s="42"/>
      <c r="F63" s="43">
        <f>SUM(F61:F62)</f>
        <v>114400</v>
      </c>
      <c r="G63" s="43">
        <f>SUM(G61:G62)</f>
        <v>0</v>
      </c>
      <c r="H63" s="71">
        <f t="shared" si="0"/>
        <v>114400</v>
      </c>
      <c r="I63" s="78">
        <f>SUM(I61:I62)</f>
        <v>114343.6</v>
      </c>
    </row>
    <row r="64" spans="1:9" ht="15.75">
      <c r="A64" s="11">
        <v>36250</v>
      </c>
      <c r="B64" s="15" t="s">
        <v>59</v>
      </c>
      <c r="C64" s="12">
        <v>4261</v>
      </c>
      <c r="D64" s="12" t="s">
        <v>7</v>
      </c>
      <c r="E64" s="22" t="s">
        <v>70</v>
      </c>
      <c r="F64" s="13">
        <v>0</v>
      </c>
      <c r="G64" s="13">
        <v>0</v>
      </c>
      <c r="H64" s="20">
        <f t="shared" si="0"/>
        <v>0</v>
      </c>
      <c r="I64" s="20">
        <v>352.3</v>
      </c>
    </row>
    <row r="65" spans="1:9" ht="15.75">
      <c r="A65" s="11"/>
      <c r="B65" s="15"/>
      <c r="C65" s="12">
        <v>4431</v>
      </c>
      <c r="D65" s="12" t="s">
        <v>7</v>
      </c>
      <c r="E65" s="22" t="s">
        <v>102</v>
      </c>
      <c r="F65" s="13">
        <v>5000</v>
      </c>
      <c r="G65" s="13">
        <v>0</v>
      </c>
      <c r="H65" s="20">
        <f>F65+G65</f>
        <v>5000</v>
      </c>
      <c r="I65" s="20">
        <v>204.9</v>
      </c>
    </row>
    <row r="66" spans="1:9" ht="16.5" thickBot="1">
      <c r="A66" s="39"/>
      <c r="B66" s="40" t="s">
        <v>47</v>
      </c>
      <c r="C66" s="41"/>
      <c r="D66" s="41"/>
      <c r="E66" s="42"/>
      <c r="F66" s="43">
        <f>SUM(F64:F65)</f>
        <v>5000</v>
      </c>
      <c r="G66" s="43">
        <f>SUM(G64:G65)</f>
        <v>0</v>
      </c>
      <c r="H66" s="71">
        <f t="shared" si="0"/>
        <v>5000</v>
      </c>
      <c r="I66" s="78">
        <f>SUM(I64:I65)</f>
        <v>557.2</v>
      </c>
    </row>
    <row r="67" spans="1:9" ht="15.75">
      <c r="A67" s="11">
        <v>36321</v>
      </c>
      <c r="B67" s="15" t="s">
        <v>20</v>
      </c>
      <c r="C67" s="12">
        <v>3481</v>
      </c>
      <c r="D67" s="12" t="s">
        <v>6</v>
      </c>
      <c r="E67" s="22" t="s">
        <v>10</v>
      </c>
      <c r="F67" s="18">
        <v>1000</v>
      </c>
      <c r="G67" s="13">
        <v>100</v>
      </c>
      <c r="H67" s="20">
        <f t="shared" si="0"/>
        <v>1100</v>
      </c>
      <c r="I67" s="20">
        <v>1104</v>
      </c>
    </row>
    <row r="68" spans="1:9" ht="15.75">
      <c r="A68" s="11"/>
      <c r="B68" s="15" t="s">
        <v>21</v>
      </c>
      <c r="C68" s="12">
        <v>4261</v>
      </c>
      <c r="D68" s="12" t="s">
        <v>7</v>
      </c>
      <c r="E68" s="22" t="s">
        <v>70</v>
      </c>
      <c r="F68" s="13">
        <v>200</v>
      </c>
      <c r="G68" s="13">
        <v>0</v>
      </c>
      <c r="H68" s="20">
        <f t="shared" si="0"/>
        <v>200</v>
      </c>
      <c r="I68" s="20">
        <v>175</v>
      </c>
    </row>
    <row r="69" spans="1:9" ht="15.75">
      <c r="A69" s="11"/>
      <c r="B69" s="15"/>
      <c r="C69" s="12">
        <v>4331</v>
      </c>
      <c r="D69" s="12" t="s">
        <v>7</v>
      </c>
      <c r="E69" s="21" t="s">
        <v>8</v>
      </c>
      <c r="F69" s="13">
        <v>15000</v>
      </c>
      <c r="G69" s="13">
        <v>-10000</v>
      </c>
      <c r="H69" s="20">
        <f t="shared" si="0"/>
        <v>5000</v>
      </c>
      <c r="I69" s="20">
        <v>4026.74</v>
      </c>
    </row>
    <row r="70" spans="1:9" ht="15.75">
      <c r="A70" s="8"/>
      <c r="B70" s="14"/>
      <c r="C70" s="9">
        <v>4431</v>
      </c>
      <c r="D70" s="9" t="s">
        <v>7</v>
      </c>
      <c r="E70" s="22" t="s">
        <v>71</v>
      </c>
      <c r="F70" s="10">
        <v>1200</v>
      </c>
      <c r="G70" s="10">
        <v>1800</v>
      </c>
      <c r="H70" s="20">
        <f t="shared" si="0"/>
        <v>3000</v>
      </c>
      <c r="I70" s="20">
        <v>3055.29</v>
      </c>
    </row>
    <row r="71" spans="1:9" ht="16.5" thickBot="1">
      <c r="A71" s="39"/>
      <c r="B71" s="40" t="s">
        <v>47</v>
      </c>
      <c r="C71" s="41"/>
      <c r="D71" s="41"/>
      <c r="E71" s="42"/>
      <c r="F71" s="43">
        <f>F70+F69+F68-F67</f>
        <v>15400</v>
      </c>
      <c r="G71" s="43">
        <f>G70+G69+G68-G67</f>
        <v>-8300</v>
      </c>
      <c r="H71" s="71">
        <f t="shared" si="0"/>
        <v>7100</v>
      </c>
      <c r="I71" s="78">
        <f>I70+I69+I68-I67</f>
        <v>6153.03</v>
      </c>
    </row>
    <row r="72" spans="1:9" ht="15.75">
      <c r="A72" s="11">
        <v>36323</v>
      </c>
      <c r="B72" s="15" t="s">
        <v>22</v>
      </c>
      <c r="C72" s="12">
        <v>3221</v>
      </c>
      <c r="D72" s="12" t="s">
        <v>6</v>
      </c>
      <c r="E72" s="22" t="s">
        <v>14</v>
      </c>
      <c r="F72" s="18">
        <v>10000</v>
      </c>
      <c r="G72" s="13">
        <v>-8000</v>
      </c>
      <c r="H72" s="20">
        <f t="shared" si="0"/>
        <v>2000</v>
      </c>
      <c r="I72" s="20">
        <v>1694</v>
      </c>
    </row>
    <row r="73" spans="1:9" ht="15.75">
      <c r="A73" s="8"/>
      <c r="B73" s="14" t="s">
        <v>23</v>
      </c>
      <c r="C73" s="9">
        <v>3223</v>
      </c>
      <c r="D73" s="9" t="s">
        <v>6</v>
      </c>
      <c r="E73" s="21" t="s">
        <v>15</v>
      </c>
      <c r="F73" s="17">
        <v>1500</v>
      </c>
      <c r="G73" s="10">
        <v>500</v>
      </c>
      <c r="H73" s="20">
        <f t="shared" si="0"/>
        <v>2000</v>
      </c>
      <c r="I73" s="20">
        <v>2054</v>
      </c>
    </row>
    <row r="74" spans="1:9" ht="15.75">
      <c r="A74" s="8"/>
      <c r="B74" s="14" t="s">
        <v>24</v>
      </c>
      <c r="C74" s="12">
        <v>4261</v>
      </c>
      <c r="D74" s="12" t="s">
        <v>7</v>
      </c>
      <c r="E74" s="22" t="s">
        <v>70</v>
      </c>
      <c r="F74" s="10">
        <v>100</v>
      </c>
      <c r="G74" s="10">
        <v>0</v>
      </c>
      <c r="H74" s="20">
        <f t="shared" si="0"/>
        <v>100</v>
      </c>
      <c r="I74" s="20">
        <v>0</v>
      </c>
    </row>
    <row r="75" spans="1:9" ht="15.75">
      <c r="A75" s="8"/>
      <c r="B75" s="14"/>
      <c r="C75" s="9">
        <v>4332</v>
      </c>
      <c r="D75" s="9" t="s">
        <v>7</v>
      </c>
      <c r="E75" s="21" t="s">
        <v>9</v>
      </c>
      <c r="F75" s="10">
        <v>5000</v>
      </c>
      <c r="G75" s="10">
        <v>45000</v>
      </c>
      <c r="H75" s="20">
        <f t="shared" si="0"/>
        <v>50000</v>
      </c>
      <c r="I75" s="20">
        <v>49335.53</v>
      </c>
    </row>
    <row r="76" spans="1:9" ht="15.75">
      <c r="A76" s="8"/>
      <c r="B76" s="14"/>
      <c r="C76" s="9">
        <v>4431</v>
      </c>
      <c r="D76" s="9" t="s">
        <v>7</v>
      </c>
      <c r="E76" s="22" t="s">
        <v>71</v>
      </c>
      <c r="F76" s="10">
        <v>400</v>
      </c>
      <c r="G76" s="10">
        <v>0</v>
      </c>
      <c r="H76" s="20">
        <f t="shared" si="0"/>
        <v>400</v>
      </c>
      <c r="I76" s="20">
        <v>144.3</v>
      </c>
    </row>
    <row r="77" spans="1:9" ht="16.5" thickBot="1">
      <c r="A77" s="39"/>
      <c r="B77" s="40" t="s">
        <v>47</v>
      </c>
      <c r="C77" s="41"/>
      <c r="D77" s="41"/>
      <c r="E77" s="42"/>
      <c r="F77" s="43">
        <f>(F74+F75+F76)-(F72+F73)</f>
        <v>-6000</v>
      </c>
      <c r="G77" s="43">
        <f>(G74+G75+G76)-(G72+G73)</f>
        <v>52500</v>
      </c>
      <c r="H77" s="71">
        <f t="shared" si="0"/>
        <v>46500</v>
      </c>
      <c r="I77" s="78">
        <f>(I74+I75+I76)-(I72+I73)</f>
        <v>45731.83</v>
      </c>
    </row>
    <row r="78" spans="1:9" ht="15.75">
      <c r="A78" s="45">
        <v>36325</v>
      </c>
      <c r="B78" s="46" t="s">
        <v>25</v>
      </c>
      <c r="C78" s="47"/>
      <c r="D78" s="47"/>
      <c r="E78" s="48" t="s">
        <v>49</v>
      </c>
      <c r="F78" s="49">
        <v>0</v>
      </c>
      <c r="G78" s="50">
        <v>0</v>
      </c>
      <c r="H78" s="20">
        <f aca="true" t="shared" si="1" ref="H78:H141">F78+G78</f>
        <v>0</v>
      </c>
      <c r="I78" s="20">
        <v>0</v>
      </c>
    </row>
    <row r="79" spans="1:9" ht="16.5" thickBot="1">
      <c r="A79" s="39"/>
      <c r="B79" s="40" t="s">
        <v>47</v>
      </c>
      <c r="C79" s="41"/>
      <c r="D79" s="41"/>
      <c r="E79" s="42"/>
      <c r="F79" s="43">
        <f>SUM(F78)</f>
        <v>0</v>
      </c>
      <c r="G79" s="43">
        <f>SUM(G78)</f>
        <v>0</v>
      </c>
      <c r="H79" s="71">
        <f t="shared" si="1"/>
        <v>0</v>
      </c>
      <c r="I79" s="78">
        <f>SUM(I78)</f>
        <v>0</v>
      </c>
    </row>
    <row r="80" spans="1:12" ht="15.75">
      <c r="A80" s="45">
        <v>36331</v>
      </c>
      <c r="B80" s="46" t="s">
        <v>26</v>
      </c>
      <c r="C80" s="47">
        <v>4261</v>
      </c>
      <c r="D80" s="47" t="s">
        <v>7</v>
      </c>
      <c r="E80" s="22" t="s">
        <v>70</v>
      </c>
      <c r="F80" s="56">
        <v>500</v>
      </c>
      <c r="G80" s="56">
        <v>500</v>
      </c>
      <c r="H80" s="20">
        <f t="shared" si="1"/>
        <v>1000</v>
      </c>
      <c r="I80" s="20">
        <v>500</v>
      </c>
      <c r="J80" s="64"/>
      <c r="K80" s="64"/>
      <c r="L80" s="64"/>
    </row>
    <row r="81" spans="1:12" ht="15.75">
      <c r="A81" s="61"/>
      <c r="B81" s="62"/>
      <c r="C81" s="65">
        <v>4331</v>
      </c>
      <c r="D81" s="65" t="s">
        <v>7</v>
      </c>
      <c r="E81" s="22" t="s">
        <v>8</v>
      </c>
      <c r="F81" s="66">
        <v>30000</v>
      </c>
      <c r="G81" s="66">
        <v>-15000</v>
      </c>
      <c r="H81" s="20">
        <f t="shared" si="1"/>
        <v>15000</v>
      </c>
      <c r="I81" s="20">
        <v>12537.3</v>
      </c>
      <c r="J81" s="64"/>
      <c r="K81" s="64"/>
      <c r="L81" s="64"/>
    </row>
    <row r="82" spans="1:9" ht="15.75">
      <c r="A82" s="11"/>
      <c r="B82" s="15"/>
      <c r="C82" s="12">
        <v>4431</v>
      </c>
      <c r="D82" s="12" t="s">
        <v>7</v>
      </c>
      <c r="E82" s="22" t="s">
        <v>71</v>
      </c>
      <c r="F82" s="13">
        <v>2900</v>
      </c>
      <c r="G82" s="13">
        <v>2100</v>
      </c>
      <c r="H82" s="20">
        <f t="shared" si="1"/>
        <v>5000</v>
      </c>
      <c r="I82" s="20">
        <v>4936.04</v>
      </c>
    </row>
    <row r="83" spans="1:9" ht="16.5" thickBot="1">
      <c r="A83" s="39"/>
      <c r="B83" s="40" t="s">
        <v>47</v>
      </c>
      <c r="C83" s="41"/>
      <c r="D83" s="41"/>
      <c r="E83" s="42"/>
      <c r="F83" s="43">
        <f>SUM(F80:F82)</f>
        <v>33400</v>
      </c>
      <c r="G83" s="43">
        <f>SUM(G80:G82)</f>
        <v>-12400</v>
      </c>
      <c r="H83" s="71">
        <f t="shared" si="1"/>
        <v>21000</v>
      </c>
      <c r="I83" s="78">
        <f>SUM(I80:I82)</f>
        <v>17973.34</v>
      </c>
    </row>
    <row r="84" spans="1:9" s="64" customFormat="1" ht="15.75">
      <c r="A84" s="45">
        <v>36333</v>
      </c>
      <c r="B84" s="46" t="s">
        <v>27</v>
      </c>
      <c r="C84" s="47">
        <v>4261</v>
      </c>
      <c r="D84" s="47" t="s">
        <v>7</v>
      </c>
      <c r="E84" s="22" t="s">
        <v>70</v>
      </c>
      <c r="F84" s="56">
        <v>100</v>
      </c>
      <c r="G84" s="56">
        <v>0</v>
      </c>
      <c r="H84" s="20">
        <f t="shared" si="1"/>
        <v>100</v>
      </c>
      <c r="I84" s="20">
        <v>0</v>
      </c>
    </row>
    <row r="85" spans="1:9" s="64" customFormat="1" ht="15.75">
      <c r="A85" s="61"/>
      <c r="B85" s="62"/>
      <c r="C85" s="65">
        <v>4331</v>
      </c>
      <c r="D85" s="65" t="s">
        <v>7</v>
      </c>
      <c r="E85" s="22" t="s">
        <v>8</v>
      </c>
      <c r="F85" s="66">
        <v>50000</v>
      </c>
      <c r="G85" s="66">
        <v>0</v>
      </c>
      <c r="H85" s="20">
        <f t="shared" si="1"/>
        <v>50000</v>
      </c>
      <c r="I85" s="20">
        <v>50000</v>
      </c>
    </row>
    <row r="86" spans="1:9" ht="15.75">
      <c r="A86" s="11"/>
      <c r="B86" s="15"/>
      <c r="C86" s="12">
        <v>4431</v>
      </c>
      <c r="D86" s="12" t="s">
        <v>7</v>
      </c>
      <c r="E86" s="22" t="s">
        <v>71</v>
      </c>
      <c r="F86" s="13">
        <v>600</v>
      </c>
      <c r="G86" s="13">
        <v>0</v>
      </c>
      <c r="H86" s="20">
        <f t="shared" si="1"/>
        <v>600</v>
      </c>
      <c r="I86" s="20">
        <v>24.6</v>
      </c>
    </row>
    <row r="87" spans="1:9" ht="16.5" thickBot="1">
      <c r="A87" s="39"/>
      <c r="B87" s="40" t="s">
        <v>47</v>
      </c>
      <c r="C87" s="41"/>
      <c r="D87" s="41"/>
      <c r="E87" s="42"/>
      <c r="F87" s="43">
        <f>SUM(F84:F86)</f>
        <v>50700</v>
      </c>
      <c r="G87" s="43">
        <f>SUM(G84:G86)</f>
        <v>0</v>
      </c>
      <c r="H87" s="71">
        <f t="shared" si="1"/>
        <v>50700</v>
      </c>
      <c r="I87" s="78">
        <f>SUM(I84:I86)</f>
        <v>50024.6</v>
      </c>
    </row>
    <row r="88" spans="1:9" ht="15.75">
      <c r="A88" s="52">
        <v>36334</v>
      </c>
      <c r="B88" s="53" t="s">
        <v>28</v>
      </c>
      <c r="C88" s="47">
        <v>3215</v>
      </c>
      <c r="D88" s="47" t="s">
        <v>6</v>
      </c>
      <c r="E88" s="22" t="s">
        <v>110</v>
      </c>
      <c r="F88" s="59">
        <v>0</v>
      </c>
      <c r="G88" s="50">
        <v>3000</v>
      </c>
      <c r="H88" s="20">
        <f t="shared" si="1"/>
        <v>3000</v>
      </c>
      <c r="I88" s="20">
        <v>4221.7</v>
      </c>
    </row>
    <row r="89" spans="1:9" ht="15.75">
      <c r="A89" s="11"/>
      <c r="B89" s="15"/>
      <c r="C89" s="65">
        <v>4261</v>
      </c>
      <c r="D89" s="65" t="s">
        <v>7</v>
      </c>
      <c r="E89" s="22" t="s">
        <v>70</v>
      </c>
      <c r="F89" s="13">
        <v>400</v>
      </c>
      <c r="G89" s="13">
        <v>0</v>
      </c>
      <c r="H89" s="20">
        <f t="shared" si="1"/>
        <v>400</v>
      </c>
      <c r="I89" s="20">
        <v>299.4</v>
      </c>
    </row>
    <row r="90" spans="1:9" ht="15.75">
      <c r="A90" s="8"/>
      <c r="B90" s="14"/>
      <c r="C90" s="65">
        <v>4331</v>
      </c>
      <c r="D90" s="65" t="s">
        <v>7</v>
      </c>
      <c r="E90" s="22" t="s">
        <v>8</v>
      </c>
      <c r="F90" s="17">
        <v>180000</v>
      </c>
      <c r="G90" s="17">
        <v>200000</v>
      </c>
      <c r="H90" s="20">
        <f t="shared" si="1"/>
        <v>380000</v>
      </c>
      <c r="I90" s="20">
        <v>385747.97</v>
      </c>
    </row>
    <row r="91" spans="1:9" ht="15.75">
      <c r="A91" s="8"/>
      <c r="B91" s="14"/>
      <c r="C91" s="12">
        <v>4431</v>
      </c>
      <c r="D91" s="12" t="s">
        <v>7</v>
      </c>
      <c r="E91" s="22" t="s">
        <v>71</v>
      </c>
      <c r="F91" s="17">
        <v>400</v>
      </c>
      <c r="G91" s="17">
        <v>600</v>
      </c>
      <c r="H91" s="20">
        <f t="shared" si="1"/>
        <v>1000</v>
      </c>
      <c r="I91" s="20">
        <v>1081.74</v>
      </c>
    </row>
    <row r="92" spans="1:9" ht="16.5" thickBot="1">
      <c r="A92" s="39"/>
      <c r="B92" s="40" t="s">
        <v>47</v>
      </c>
      <c r="C92" s="41"/>
      <c r="D92" s="41"/>
      <c r="E92" s="42"/>
      <c r="F92" s="43">
        <f>F91+F90+F89-F88</f>
        <v>180800</v>
      </c>
      <c r="G92" s="43">
        <f>G91+G90+G89-G88</f>
        <v>197600</v>
      </c>
      <c r="H92" s="71">
        <f t="shared" si="1"/>
        <v>378400</v>
      </c>
      <c r="I92" s="78">
        <f>I91+I90+I89-I88</f>
        <v>382907.41</v>
      </c>
    </row>
    <row r="93" spans="1:9" ht="15.75">
      <c r="A93" s="52">
        <v>36335</v>
      </c>
      <c r="B93" s="53" t="s">
        <v>29</v>
      </c>
      <c r="C93" s="47">
        <v>3215</v>
      </c>
      <c r="D93" s="47" t="s">
        <v>6</v>
      </c>
      <c r="E93" s="22" t="s">
        <v>110</v>
      </c>
      <c r="F93" s="59">
        <v>0</v>
      </c>
      <c r="G93" s="50">
        <v>10000</v>
      </c>
      <c r="H93" s="20">
        <f t="shared" si="1"/>
        <v>10000</v>
      </c>
      <c r="I93" s="20">
        <v>10450.46</v>
      </c>
    </row>
    <row r="94" spans="1:9" ht="15.75">
      <c r="A94" s="11"/>
      <c r="B94" s="15"/>
      <c r="C94" s="65">
        <v>4261</v>
      </c>
      <c r="D94" s="65" t="s">
        <v>7</v>
      </c>
      <c r="E94" s="22" t="s">
        <v>70</v>
      </c>
      <c r="F94" s="13">
        <v>700</v>
      </c>
      <c r="G94" s="13">
        <v>3300</v>
      </c>
      <c r="H94" s="20">
        <f t="shared" si="1"/>
        <v>4000</v>
      </c>
      <c r="I94" s="20">
        <v>3969.37</v>
      </c>
    </row>
    <row r="95" spans="1:9" ht="15.75">
      <c r="A95" s="11"/>
      <c r="B95" s="15"/>
      <c r="C95" s="65">
        <v>4331</v>
      </c>
      <c r="D95" s="65" t="s">
        <v>7</v>
      </c>
      <c r="E95" s="22" t="s">
        <v>8</v>
      </c>
      <c r="F95" s="18">
        <v>700000</v>
      </c>
      <c r="G95" s="18">
        <v>400000</v>
      </c>
      <c r="H95" s="20">
        <f t="shared" si="1"/>
        <v>1100000</v>
      </c>
      <c r="I95" s="20">
        <v>1110065.16</v>
      </c>
    </row>
    <row r="96" spans="1:9" ht="15.75">
      <c r="A96" s="11"/>
      <c r="B96" s="15"/>
      <c r="C96" s="65">
        <v>4332</v>
      </c>
      <c r="D96" s="65" t="s">
        <v>7</v>
      </c>
      <c r="E96" s="22" t="s">
        <v>9</v>
      </c>
      <c r="F96" s="18">
        <v>0</v>
      </c>
      <c r="G96" s="18">
        <v>2100</v>
      </c>
      <c r="H96" s="20">
        <f t="shared" si="1"/>
        <v>2100</v>
      </c>
      <c r="I96" s="20">
        <v>1011.4</v>
      </c>
    </row>
    <row r="97" spans="1:9" ht="15.75">
      <c r="A97" s="8"/>
      <c r="B97" s="14"/>
      <c r="C97" s="12">
        <v>4431</v>
      </c>
      <c r="D97" s="12" t="s">
        <v>7</v>
      </c>
      <c r="E97" s="22" t="s">
        <v>71</v>
      </c>
      <c r="F97" s="17">
        <v>600</v>
      </c>
      <c r="G97" s="17">
        <v>7400</v>
      </c>
      <c r="H97" s="20">
        <f t="shared" si="1"/>
        <v>8000</v>
      </c>
      <c r="I97" s="20">
        <v>8272.45</v>
      </c>
    </row>
    <row r="98" spans="1:9" ht="16.5" thickBot="1">
      <c r="A98" s="39"/>
      <c r="B98" s="40" t="s">
        <v>47</v>
      </c>
      <c r="C98" s="41"/>
      <c r="D98" s="41"/>
      <c r="E98" s="42"/>
      <c r="F98" s="43">
        <f>F97+F96+F95+F94-F93</f>
        <v>701300</v>
      </c>
      <c r="G98" s="43">
        <f>G97+G96+G95+G94-G93</f>
        <v>402800</v>
      </c>
      <c r="H98" s="71">
        <f t="shared" si="1"/>
        <v>1104100</v>
      </c>
      <c r="I98" s="78">
        <f>I97+I96+I95+I94-I93</f>
        <v>1112867.9200000002</v>
      </c>
    </row>
    <row r="99" spans="1:9" ht="15.75">
      <c r="A99" s="11">
        <v>36336</v>
      </c>
      <c r="B99" s="15" t="s">
        <v>30</v>
      </c>
      <c r="C99" s="12">
        <v>3221</v>
      </c>
      <c r="D99" s="12" t="s">
        <v>6</v>
      </c>
      <c r="E99" s="22" t="s">
        <v>14</v>
      </c>
      <c r="F99" s="18">
        <v>10000</v>
      </c>
      <c r="G99" s="13">
        <v>-6000</v>
      </c>
      <c r="H99" s="20">
        <f t="shared" si="1"/>
        <v>4000</v>
      </c>
      <c r="I99" s="20">
        <v>4565.5</v>
      </c>
    </row>
    <row r="100" spans="1:9" ht="15.75">
      <c r="A100" s="11"/>
      <c r="B100" s="15"/>
      <c r="C100" s="12">
        <v>3225</v>
      </c>
      <c r="D100" s="12" t="s">
        <v>6</v>
      </c>
      <c r="E100" s="22" t="s">
        <v>111</v>
      </c>
      <c r="F100" s="18">
        <v>0</v>
      </c>
      <c r="G100" s="13">
        <v>8000</v>
      </c>
      <c r="H100" s="20">
        <f t="shared" si="1"/>
        <v>8000</v>
      </c>
      <c r="I100" s="20">
        <v>5220.22</v>
      </c>
    </row>
    <row r="101" spans="1:9" ht="15.75">
      <c r="A101" s="11"/>
      <c r="B101" s="15"/>
      <c r="C101" s="12">
        <v>4261</v>
      </c>
      <c r="D101" s="12" t="s">
        <v>7</v>
      </c>
      <c r="E101" s="22" t="s">
        <v>70</v>
      </c>
      <c r="F101" s="13">
        <v>300</v>
      </c>
      <c r="G101" s="13">
        <v>0</v>
      </c>
      <c r="H101" s="20">
        <f t="shared" si="1"/>
        <v>300</v>
      </c>
      <c r="I101" s="20">
        <v>0</v>
      </c>
    </row>
    <row r="102" spans="1:9" ht="15.75">
      <c r="A102" s="11"/>
      <c r="B102" s="15"/>
      <c r="C102" s="12">
        <v>4331</v>
      </c>
      <c r="D102" s="12" t="s">
        <v>7</v>
      </c>
      <c r="E102" s="22" t="s">
        <v>8</v>
      </c>
      <c r="F102" s="13">
        <v>0</v>
      </c>
      <c r="G102" s="13">
        <v>500</v>
      </c>
      <c r="H102" s="20">
        <f t="shared" si="1"/>
        <v>500</v>
      </c>
      <c r="I102" s="20">
        <v>926.45</v>
      </c>
    </row>
    <row r="103" spans="1:9" ht="15.75">
      <c r="A103" s="8"/>
      <c r="B103" s="14"/>
      <c r="C103" s="9">
        <v>4332</v>
      </c>
      <c r="D103" s="9" t="s">
        <v>7</v>
      </c>
      <c r="E103" s="21" t="s">
        <v>9</v>
      </c>
      <c r="F103" s="10">
        <v>1050000</v>
      </c>
      <c r="G103" s="10">
        <v>-100000</v>
      </c>
      <c r="H103" s="20">
        <f t="shared" si="1"/>
        <v>950000</v>
      </c>
      <c r="I103" s="20">
        <v>938542.05</v>
      </c>
    </row>
    <row r="104" spans="1:9" ht="15.75">
      <c r="A104" s="8"/>
      <c r="B104" s="14"/>
      <c r="C104" s="9">
        <v>4431</v>
      </c>
      <c r="D104" s="9" t="s">
        <v>7</v>
      </c>
      <c r="E104" s="22" t="s">
        <v>71</v>
      </c>
      <c r="F104" s="17">
        <v>1800</v>
      </c>
      <c r="G104" s="17">
        <v>-800</v>
      </c>
      <c r="H104" s="20">
        <f t="shared" si="1"/>
        <v>1000</v>
      </c>
      <c r="I104" s="20">
        <v>1025.13</v>
      </c>
    </row>
    <row r="105" spans="1:9" ht="15.75">
      <c r="A105" s="8"/>
      <c r="B105" s="14"/>
      <c r="C105" s="9">
        <v>4452</v>
      </c>
      <c r="D105" s="9" t="s">
        <v>7</v>
      </c>
      <c r="E105" s="22" t="s">
        <v>16</v>
      </c>
      <c r="F105" s="17">
        <v>0</v>
      </c>
      <c r="G105" s="17">
        <v>15000</v>
      </c>
      <c r="H105" s="20">
        <f t="shared" si="1"/>
        <v>15000</v>
      </c>
      <c r="I105" s="20">
        <v>10440</v>
      </c>
    </row>
    <row r="106" spans="1:9" ht="16.5" thickBot="1">
      <c r="A106" s="39"/>
      <c r="B106" s="40" t="s">
        <v>47</v>
      </c>
      <c r="C106" s="41"/>
      <c r="D106" s="41"/>
      <c r="E106" s="42"/>
      <c r="F106" s="43">
        <f>(F101+F102+F103+F104+F105)-(F99+F100)</f>
        <v>1042100</v>
      </c>
      <c r="G106" s="43">
        <f>(G101+G102+G103+G104+G105)-(G99+G100)</f>
        <v>-87300</v>
      </c>
      <c r="H106" s="71">
        <f t="shared" si="1"/>
        <v>954800</v>
      </c>
      <c r="I106" s="78">
        <f>(I101+I102+I103+I104+I105)-(I99+I100)</f>
        <v>941147.91</v>
      </c>
    </row>
    <row r="107" spans="1:9" ht="15.75">
      <c r="A107" s="11">
        <v>36338</v>
      </c>
      <c r="B107" s="15" t="s">
        <v>31</v>
      </c>
      <c r="C107" s="12">
        <v>3221</v>
      </c>
      <c r="D107" s="12" t="s">
        <v>6</v>
      </c>
      <c r="E107" s="22" t="s">
        <v>14</v>
      </c>
      <c r="F107" s="18">
        <v>140000</v>
      </c>
      <c r="G107" s="13">
        <v>30000</v>
      </c>
      <c r="H107" s="20">
        <f t="shared" si="1"/>
        <v>170000</v>
      </c>
      <c r="I107" s="20">
        <v>182190.31</v>
      </c>
    </row>
    <row r="108" spans="1:9" ht="15.75">
      <c r="A108" s="8"/>
      <c r="B108" s="14"/>
      <c r="C108" s="9">
        <v>3223</v>
      </c>
      <c r="D108" s="9" t="s">
        <v>6</v>
      </c>
      <c r="E108" s="21" t="s">
        <v>15</v>
      </c>
      <c r="F108" s="17">
        <v>8500</v>
      </c>
      <c r="G108" s="10">
        <v>61500</v>
      </c>
      <c r="H108" s="20">
        <f t="shared" si="1"/>
        <v>70000</v>
      </c>
      <c r="I108" s="20">
        <v>70259.91</v>
      </c>
    </row>
    <row r="109" spans="1:9" ht="15.75">
      <c r="A109" s="8"/>
      <c r="B109" s="14"/>
      <c r="C109" s="9">
        <v>3225</v>
      </c>
      <c r="D109" s="9" t="s">
        <v>6</v>
      </c>
      <c r="E109" s="22" t="s">
        <v>111</v>
      </c>
      <c r="F109" s="17">
        <v>0</v>
      </c>
      <c r="G109" s="10">
        <v>30000</v>
      </c>
      <c r="H109" s="20">
        <f t="shared" si="1"/>
        <v>30000</v>
      </c>
      <c r="I109" s="20">
        <v>38492.92</v>
      </c>
    </row>
    <row r="110" spans="1:9" ht="15.75">
      <c r="A110" s="8"/>
      <c r="B110" s="14"/>
      <c r="C110" s="9">
        <v>3481</v>
      </c>
      <c r="D110" s="9" t="s">
        <v>6</v>
      </c>
      <c r="E110" s="21" t="s">
        <v>10</v>
      </c>
      <c r="F110" s="17">
        <v>7000</v>
      </c>
      <c r="G110" s="10">
        <v>0</v>
      </c>
      <c r="H110" s="20">
        <f t="shared" si="1"/>
        <v>7000</v>
      </c>
      <c r="I110" s="20">
        <v>0</v>
      </c>
    </row>
    <row r="111" spans="1:9" ht="15.75">
      <c r="A111" s="8"/>
      <c r="B111" s="14" t="s">
        <v>46</v>
      </c>
      <c r="C111" s="9">
        <v>3482</v>
      </c>
      <c r="D111" s="9" t="s">
        <v>6</v>
      </c>
      <c r="E111" s="21" t="s">
        <v>11</v>
      </c>
      <c r="F111" s="17">
        <v>110000</v>
      </c>
      <c r="G111" s="10">
        <v>40000</v>
      </c>
      <c r="H111" s="20">
        <f t="shared" si="1"/>
        <v>150000</v>
      </c>
      <c r="I111" s="20">
        <v>127773.44</v>
      </c>
    </row>
    <row r="112" spans="1:9" ht="15.75">
      <c r="A112" s="8"/>
      <c r="B112" s="14"/>
      <c r="C112" s="12">
        <v>4261</v>
      </c>
      <c r="D112" s="12" t="s">
        <v>7</v>
      </c>
      <c r="E112" s="22" t="s">
        <v>70</v>
      </c>
      <c r="F112" s="10">
        <v>400</v>
      </c>
      <c r="G112" s="10">
        <v>0</v>
      </c>
      <c r="H112" s="20">
        <f t="shared" si="1"/>
        <v>400</v>
      </c>
      <c r="I112" s="20">
        <v>167.8</v>
      </c>
    </row>
    <row r="113" spans="1:9" ht="15.75">
      <c r="A113" s="8"/>
      <c r="B113" s="14"/>
      <c r="C113" s="12">
        <v>4331</v>
      </c>
      <c r="D113" s="12" t="s">
        <v>7</v>
      </c>
      <c r="E113" s="22" t="s">
        <v>8</v>
      </c>
      <c r="F113" s="10">
        <v>0</v>
      </c>
      <c r="G113" s="10">
        <v>1700</v>
      </c>
      <c r="H113" s="20">
        <f t="shared" si="1"/>
        <v>1700</v>
      </c>
      <c r="I113" s="20">
        <v>2648.33</v>
      </c>
    </row>
    <row r="114" spans="1:9" ht="15.75">
      <c r="A114" s="8"/>
      <c r="B114" s="14"/>
      <c r="C114" s="9">
        <v>4332</v>
      </c>
      <c r="D114" s="9" t="s">
        <v>7</v>
      </c>
      <c r="E114" s="21" t="s">
        <v>9</v>
      </c>
      <c r="F114" s="10">
        <v>3300000</v>
      </c>
      <c r="G114" s="10">
        <v>1000000</v>
      </c>
      <c r="H114" s="20">
        <f t="shared" si="1"/>
        <v>4300000</v>
      </c>
      <c r="I114" s="20">
        <v>4583180.46</v>
      </c>
    </row>
    <row r="115" spans="1:9" ht="15.75">
      <c r="A115" s="8"/>
      <c r="B115" s="14"/>
      <c r="C115" s="9">
        <v>4431</v>
      </c>
      <c r="D115" s="9" t="s">
        <v>7</v>
      </c>
      <c r="E115" s="22" t="s">
        <v>71</v>
      </c>
      <c r="F115" s="10">
        <v>2300</v>
      </c>
      <c r="G115" s="10">
        <v>3700</v>
      </c>
      <c r="H115" s="20">
        <f t="shared" si="1"/>
        <v>6000</v>
      </c>
      <c r="I115" s="20">
        <v>5204.44</v>
      </c>
    </row>
    <row r="116" spans="1:9" ht="15.75">
      <c r="A116" s="8"/>
      <c r="B116" s="14"/>
      <c r="C116" s="9">
        <v>4452</v>
      </c>
      <c r="D116" s="9" t="s">
        <v>7</v>
      </c>
      <c r="E116" s="21" t="s">
        <v>16</v>
      </c>
      <c r="F116" s="10">
        <v>60000</v>
      </c>
      <c r="G116" s="10">
        <v>240000</v>
      </c>
      <c r="H116" s="20">
        <f t="shared" si="1"/>
        <v>300000</v>
      </c>
      <c r="I116" s="20">
        <v>198588.45</v>
      </c>
    </row>
    <row r="117" spans="1:9" ht="16.5" thickBot="1">
      <c r="A117" s="39"/>
      <c r="B117" s="40" t="s">
        <v>47</v>
      </c>
      <c r="C117" s="41"/>
      <c r="D117" s="41"/>
      <c r="E117" s="42"/>
      <c r="F117" s="43">
        <f>(F112+F113+F114+F115+F116)-(F107+F108+F109+F110+F111)</f>
        <v>3097200</v>
      </c>
      <c r="G117" s="43">
        <f>(G112+G113+G114+G115+G116)-(G107+G108+G109+G110+G111)</f>
        <v>1083900</v>
      </c>
      <c r="H117" s="71">
        <f t="shared" si="1"/>
        <v>4181100</v>
      </c>
      <c r="I117" s="78">
        <f>(I112+I113+I114+I115+I116)-(I107+I108+I109+I110+I111)</f>
        <v>4371072.9</v>
      </c>
    </row>
    <row r="118" spans="1:9" ht="15.75">
      <c r="A118" s="45">
        <v>36339</v>
      </c>
      <c r="B118" s="46" t="s">
        <v>32</v>
      </c>
      <c r="C118" s="47">
        <v>4261</v>
      </c>
      <c r="D118" s="12" t="s">
        <v>7</v>
      </c>
      <c r="E118" s="22" t="s">
        <v>70</v>
      </c>
      <c r="F118" s="57">
        <v>100</v>
      </c>
      <c r="G118" s="57">
        <v>0</v>
      </c>
      <c r="H118" s="20">
        <f t="shared" si="1"/>
        <v>100</v>
      </c>
      <c r="I118" s="20">
        <v>0</v>
      </c>
    </row>
    <row r="119" spans="1:9" ht="15.75">
      <c r="A119" s="67"/>
      <c r="B119" s="68"/>
      <c r="C119" s="69">
        <v>4431</v>
      </c>
      <c r="D119" s="9" t="s">
        <v>7</v>
      </c>
      <c r="E119" s="22" t="s">
        <v>71</v>
      </c>
      <c r="F119" s="70">
        <v>400</v>
      </c>
      <c r="G119" s="70">
        <v>0</v>
      </c>
      <c r="H119" s="20">
        <f t="shared" si="1"/>
        <v>400</v>
      </c>
      <c r="I119" s="20">
        <v>74.4</v>
      </c>
    </row>
    <row r="120" spans="1:9" ht="16.5" thickBot="1">
      <c r="A120" s="39"/>
      <c r="B120" s="40" t="s">
        <v>47</v>
      </c>
      <c r="C120" s="41"/>
      <c r="D120" s="41"/>
      <c r="E120" s="42"/>
      <c r="F120" s="43">
        <f>SUM(F118:F119)</f>
        <v>500</v>
      </c>
      <c r="G120" s="43">
        <f>SUM(G118:G119)</f>
        <v>0</v>
      </c>
      <c r="H120" s="71">
        <f t="shared" si="1"/>
        <v>500</v>
      </c>
      <c r="I120" s="78">
        <f>SUM(I118:I119)</f>
        <v>74.4</v>
      </c>
    </row>
    <row r="121" spans="1:9" ht="15.75">
      <c r="A121" s="11">
        <v>36341</v>
      </c>
      <c r="B121" s="15" t="s">
        <v>33</v>
      </c>
      <c r="C121" s="12">
        <v>3211</v>
      </c>
      <c r="D121" s="12" t="s">
        <v>6</v>
      </c>
      <c r="E121" s="22" t="s">
        <v>12</v>
      </c>
      <c r="F121" s="18">
        <v>9000</v>
      </c>
      <c r="G121" s="13">
        <v>6000</v>
      </c>
      <c r="H121" s="20">
        <f t="shared" si="1"/>
        <v>15000</v>
      </c>
      <c r="I121" s="20">
        <v>24955.18</v>
      </c>
    </row>
    <row r="122" spans="1:9" ht="15.75">
      <c r="A122" s="8"/>
      <c r="B122" s="14"/>
      <c r="C122" s="9">
        <v>3213</v>
      </c>
      <c r="D122" s="9" t="s">
        <v>6</v>
      </c>
      <c r="E122" s="21" t="s">
        <v>13</v>
      </c>
      <c r="F122" s="17">
        <v>34000</v>
      </c>
      <c r="G122" s="10">
        <v>-14000</v>
      </c>
      <c r="H122" s="20">
        <f t="shared" si="1"/>
        <v>20000</v>
      </c>
      <c r="I122" s="20">
        <v>21667.8</v>
      </c>
    </row>
    <row r="123" spans="1:9" ht="15.75">
      <c r="A123" s="8"/>
      <c r="B123" s="14"/>
      <c r="C123" s="9">
        <v>3215</v>
      </c>
      <c r="D123" s="9" t="s">
        <v>6</v>
      </c>
      <c r="E123" s="21" t="s">
        <v>110</v>
      </c>
      <c r="F123" s="17">
        <v>0</v>
      </c>
      <c r="G123" s="10">
        <v>0</v>
      </c>
      <c r="H123" s="20">
        <f t="shared" si="1"/>
        <v>0</v>
      </c>
      <c r="I123" s="20">
        <v>9005.09</v>
      </c>
    </row>
    <row r="124" spans="1:9" ht="15.75">
      <c r="A124" s="8"/>
      <c r="B124" s="14"/>
      <c r="C124" s="9">
        <v>3221</v>
      </c>
      <c r="D124" s="9" t="s">
        <v>6</v>
      </c>
      <c r="E124" s="21" t="s">
        <v>14</v>
      </c>
      <c r="F124" s="17">
        <v>14000</v>
      </c>
      <c r="G124" s="10">
        <v>18000</v>
      </c>
      <c r="H124" s="20">
        <f t="shared" si="1"/>
        <v>32000</v>
      </c>
      <c r="I124" s="20">
        <v>33422</v>
      </c>
    </row>
    <row r="125" spans="1:9" ht="15.75">
      <c r="A125" s="8"/>
      <c r="B125" s="14"/>
      <c r="C125" s="9">
        <v>3223</v>
      </c>
      <c r="D125" s="9" t="s">
        <v>6</v>
      </c>
      <c r="E125" s="21" t="s">
        <v>15</v>
      </c>
      <c r="F125" s="17">
        <v>84000</v>
      </c>
      <c r="G125" s="10">
        <v>-34000</v>
      </c>
      <c r="H125" s="20">
        <f t="shared" si="1"/>
        <v>50000</v>
      </c>
      <c r="I125" s="20">
        <v>45642.87</v>
      </c>
    </row>
    <row r="126" spans="1:9" ht="15.75">
      <c r="A126" s="8"/>
      <c r="B126" s="14" t="s">
        <v>46</v>
      </c>
      <c r="C126" s="9">
        <v>3481</v>
      </c>
      <c r="D126" s="9" t="s">
        <v>6</v>
      </c>
      <c r="E126" s="21" t="s">
        <v>10</v>
      </c>
      <c r="F126" s="17">
        <v>11000</v>
      </c>
      <c r="G126" s="10">
        <v>-11000</v>
      </c>
      <c r="H126" s="20">
        <f t="shared" si="1"/>
        <v>0</v>
      </c>
      <c r="I126" s="20">
        <v>0</v>
      </c>
    </row>
    <row r="127" spans="1:9" ht="15.75">
      <c r="A127" s="8"/>
      <c r="B127" s="14"/>
      <c r="C127" s="9">
        <v>3482</v>
      </c>
      <c r="D127" s="9" t="s">
        <v>6</v>
      </c>
      <c r="E127" s="21" t="s">
        <v>11</v>
      </c>
      <c r="F127" s="17">
        <v>54000</v>
      </c>
      <c r="G127" s="10">
        <v>11000</v>
      </c>
      <c r="H127" s="20">
        <f t="shared" si="1"/>
        <v>65000</v>
      </c>
      <c r="I127" s="20">
        <v>70559.45</v>
      </c>
    </row>
    <row r="128" spans="1:9" ht="15.75">
      <c r="A128" s="8"/>
      <c r="B128" s="14"/>
      <c r="C128" s="12">
        <v>4261</v>
      </c>
      <c r="D128" s="12" t="s">
        <v>7</v>
      </c>
      <c r="E128" s="22" t="s">
        <v>70</v>
      </c>
      <c r="F128" s="10">
        <v>200</v>
      </c>
      <c r="G128" s="10">
        <v>0</v>
      </c>
      <c r="H128" s="20">
        <f t="shared" si="1"/>
        <v>200</v>
      </c>
      <c r="I128" s="20">
        <v>0</v>
      </c>
    </row>
    <row r="129" spans="1:9" ht="15.75">
      <c r="A129" s="8"/>
      <c r="B129" s="14"/>
      <c r="C129" s="9">
        <v>4331</v>
      </c>
      <c r="D129" s="9" t="s">
        <v>7</v>
      </c>
      <c r="E129" s="21" t="s">
        <v>8</v>
      </c>
      <c r="F129" s="10">
        <v>170000</v>
      </c>
      <c r="G129" s="10">
        <v>20000</v>
      </c>
      <c r="H129" s="20">
        <f t="shared" si="1"/>
        <v>190000</v>
      </c>
      <c r="I129" s="20">
        <v>166182.07</v>
      </c>
    </row>
    <row r="130" spans="1:9" ht="15.75">
      <c r="A130" s="8"/>
      <c r="B130" s="14"/>
      <c r="C130" s="9">
        <v>4332</v>
      </c>
      <c r="D130" s="9" t="s">
        <v>7</v>
      </c>
      <c r="E130" s="21" t="s">
        <v>9</v>
      </c>
      <c r="F130" s="10">
        <v>600000</v>
      </c>
      <c r="G130" s="10">
        <v>350000</v>
      </c>
      <c r="H130" s="20">
        <f t="shared" si="1"/>
        <v>950000</v>
      </c>
      <c r="I130" s="20">
        <v>944521.21</v>
      </c>
    </row>
    <row r="131" spans="1:9" ht="15.75">
      <c r="A131" s="8"/>
      <c r="B131" s="14"/>
      <c r="C131" s="9">
        <v>4431</v>
      </c>
      <c r="D131" s="9" t="s">
        <v>7</v>
      </c>
      <c r="E131" s="22" t="s">
        <v>71</v>
      </c>
      <c r="F131" s="10">
        <v>1000</v>
      </c>
      <c r="G131" s="10">
        <v>0</v>
      </c>
      <c r="H131" s="20">
        <f t="shared" si="1"/>
        <v>1000</v>
      </c>
      <c r="I131" s="20">
        <v>653.7</v>
      </c>
    </row>
    <row r="132" spans="1:9" ht="15.75">
      <c r="A132" s="8"/>
      <c r="B132" s="14"/>
      <c r="C132" s="9">
        <v>4452</v>
      </c>
      <c r="D132" s="9" t="s">
        <v>7</v>
      </c>
      <c r="E132" s="21" t="s">
        <v>16</v>
      </c>
      <c r="F132" s="10">
        <v>50000</v>
      </c>
      <c r="G132" s="10">
        <v>-30000</v>
      </c>
      <c r="H132" s="20">
        <f t="shared" si="1"/>
        <v>20000</v>
      </c>
      <c r="I132" s="20">
        <v>32464.43</v>
      </c>
    </row>
    <row r="133" spans="1:9" ht="16.5" thickBot="1">
      <c r="A133" s="39"/>
      <c r="B133" s="40" t="s">
        <v>47</v>
      </c>
      <c r="C133" s="41"/>
      <c r="D133" s="41"/>
      <c r="E133" s="42"/>
      <c r="F133" s="43">
        <f>(F128+F129+F130+F131+F132)-(F121+F122+F124+F125+F126+F127)</f>
        <v>615200</v>
      </c>
      <c r="G133" s="43">
        <f>(G128+G129+G130+G131+G132)-(G121+G122+G124+G125+G126+G127)</f>
        <v>364000</v>
      </c>
      <c r="H133" s="71">
        <f t="shared" si="1"/>
        <v>979200</v>
      </c>
      <c r="I133" s="78">
        <f>(I128+I129+I130+I131+I132)-(I121+I122+I124+I125+I126+I127)</f>
        <v>947574.1099999999</v>
      </c>
    </row>
    <row r="134" spans="1:9" ht="15.75">
      <c r="A134" s="11">
        <v>36342</v>
      </c>
      <c r="B134" s="15" t="s">
        <v>34</v>
      </c>
      <c r="C134" s="12">
        <v>3211</v>
      </c>
      <c r="D134" s="12" t="s">
        <v>6</v>
      </c>
      <c r="E134" s="22" t="s">
        <v>12</v>
      </c>
      <c r="F134" s="18">
        <v>1000</v>
      </c>
      <c r="G134" s="13">
        <v>4000</v>
      </c>
      <c r="H134" s="20">
        <f t="shared" si="1"/>
        <v>5000</v>
      </c>
      <c r="I134" s="20">
        <v>10211.6</v>
      </c>
    </row>
    <row r="135" spans="1:9" ht="15.75">
      <c r="A135" s="8"/>
      <c r="B135" s="14" t="s">
        <v>35</v>
      </c>
      <c r="C135" s="9">
        <v>3213</v>
      </c>
      <c r="D135" s="9" t="s">
        <v>6</v>
      </c>
      <c r="E135" s="21" t="s">
        <v>13</v>
      </c>
      <c r="F135" s="17">
        <v>1000</v>
      </c>
      <c r="G135" s="10">
        <v>1500</v>
      </c>
      <c r="H135" s="20">
        <f t="shared" si="1"/>
        <v>2500</v>
      </c>
      <c r="I135" s="20">
        <v>1649.61</v>
      </c>
    </row>
    <row r="136" spans="1:9" ht="15.75">
      <c r="A136" s="8"/>
      <c r="B136" s="14" t="s">
        <v>36</v>
      </c>
      <c r="C136" s="9">
        <v>3215</v>
      </c>
      <c r="D136" s="9" t="s">
        <v>6</v>
      </c>
      <c r="E136" s="22" t="s">
        <v>110</v>
      </c>
      <c r="F136" s="17">
        <v>0</v>
      </c>
      <c r="G136" s="10">
        <v>2000</v>
      </c>
      <c r="H136" s="20">
        <f t="shared" si="1"/>
        <v>2000</v>
      </c>
      <c r="I136" s="20">
        <v>3701.4</v>
      </c>
    </row>
    <row r="137" spans="1:9" ht="15.75">
      <c r="A137" s="8"/>
      <c r="B137" s="14"/>
      <c r="C137" s="9">
        <v>3221</v>
      </c>
      <c r="D137" s="9" t="s">
        <v>6</v>
      </c>
      <c r="E137" s="21" t="s">
        <v>14</v>
      </c>
      <c r="F137" s="17">
        <v>5000</v>
      </c>
      <c r="G137" s="10">
        <v>0</v>
      </c>
      <c r="H137" s="20">
        <f t="shared" si="1"/>
        <v>5000</v>
      </c>
      <c r="I137" s="20">
        <v>5248.74</v>
      </c>
    </row>
    <row r="138" spans="1:9" ht="15.75">
      <c r="A138" s="8"/>
      <c r="B138" s="14"/>
      <c r="C138" s="9">
        <v>3223</v>
      </c>
      <c r="D138" s="9" t="s">
        <v>6</v>
      </c>
      <c r="E138" s="21" t="s">
        <v>15</v>
      </c>
      <c r="F138" s="17">
        <v>1000</v>
      </c>
      <c r="G138" s="10">
        <v>2000</v>
      </c>
      <c r="H138" s="20">
        <f t="shared" si="1"/>
        <v>3000</v>
      </c>
      <c r="I138" s="20">
        <v>5134.08</v>
      </c>
    </row>
    <row r="139" spans="1:9" ht="15.75">
      <c r="A139" s="8"/>
      <c r="B139" s="14"/>
      <c r="C139" s="9">
        <v>3225</v>
      </c>
      <c r="D139" s="9" t="s">
        <v>6</v>
      </c>
      <c r="E139" s="21" t="s">
        <v>110</v>
      </c>
      <c r="F139" s="17">
        <v>0</v>
      </c>
      <c r="G139" s="10">
        <v>0</v>
      </c>
      <c r="H139" s="20">
        <f t="shared" si="1"/>
        <v>0</v>
      </c>
      <c r="I139" s="20">
        <v>202.45</v>
      </c>
    </row>
    <row r="140" spans="1:9" ht="15.75">
      <c r="A140" s="8"/>
      <c r="B140" s="14"/>
      <c r="C140" s="9">
        <v>3481</v>
      </c>
      <c r="D140" s="9" t="s">
        <v>6</v>
      </c>
      <c r="E140" s="21" t="s">
        <v>10</v>
      </c>
      <c r="F140" s="17">
        <v>1000</v>
      </c>
      <c r="G140" s="10">
        <v>0</v>
      </c>
      <c r="H140" s="20">
        <f t="shared" si="1"/>
        <v>1000</v>
      </c>
      <c r="I140" s="20">
        <v>0</v>
      </c>
    </row>
    <row r="141" spans="1:9" ht="15.75">
      <c r="A141" s="8"/>
      <c r="B141" s="14" t="s">
        <v>46</v>
      </c>
      <c r="C141" s="9">
        <v>3482</v>
      </c>
      <c r="D141" s="9" t="s">
        <v>6</v>
      </c>
      <c r="E141" s="21" t="s">
        <v>11</v>
      </c>
      <c r="F141" s="17">
        <v>5000</v>
      </c>
      <c r="G141" s="10">
        <v>1500</v>
      </c>
      <c r="H141" s="20">
        <f t="shared" si="1"/>
        <v>6500</v>
      </c>
      <c r="I141" s="20">
        <v>29632.2</v>
      </c>
    </row>
    <row r="142" spans="1:9" ht="15.75">
      <c r="A142" s="8"/>
      <c r="B142" s="14"/>
      <c r="C142" s="12">
        <v>4261</v>
      </c>
      <c r="D142" s="12" t="s">
        <v>7</v>
      </c>
      <c r="E142" s="22" t="s">
        <v>70</v>
      </c>
      <c r="F142" s="10">
        <v>200</v>
      </c>
      <c r="G142" s="10">
        <v>0</v>
      </c>
      <c r="H142" s="20">
        <f aca="true" t="shared" si="2" ref="H142:H207">F142+G142</f>
        <v>200</v>
      </c>
      <c r="I142" s="20">
        <v>640</v>
      </c>
    </row>
    <row r="143" spans="1:9" ht="15.75">
      <c r="A143" s="8"/>
      <c r="B143" s="14" t="s">
        <v>46</v>
      </c>
      <c r="C143" s="9">
        <v>4331</v>
      </c>
      <c r="D143" s="9" t="s">
        <v>7</v>
      </c>
      <c r="E143" s="21" t="s">
        <v>8</v>
      </c>
      <c r="F143" s="10">
        <v>25000</v>
      </c>
      <c r="G143" s="10">
        <v>40000</v>
      </c>
      <c r="H143" s="20">
        <f t="shared" si="2"/>
        <v>65000</v>
      </c>
      <c r="I143" s="20">
        <v>77911.98</v>
      </c>
    </row>
    <row r="144" spans="1:9" ht="15.75">
      <c r="A144" s="8"/>
      <c r="B144" s="14"/>
      <c r="C144" s="9">
        <v>4332</v>
      </c>
      <c r="D144" s="9" t="s">
        <v>7</v>
      </c>
      <c r="E144" s="21" t="s">
        <v>9</v>
      </c>
      <c r="F144" s="10">
        <v>50000</v>
      </c>
      <c r="G144" s="10">
        <v>300000</v>
      </c>
      <c r="H144" s="20">
        <f t="shared" si="2"/>
        <v>350000</v>
      </c>
      <c r="I144" s="20">
        <v>494822.79</v>
      </c>
    </row>
    <row r="145" spans="1:9" ht="15.75">
      <c r="A145" s="8"/>
      <c r="B145" s="14"/>
      <c r="C145" s="9">
        <v>4431</v>
      </c>
      <c r="D145" s="9" t="s">
        <v>7</v>
      </c>
      <c r="E145" s="22" t="s">
        <v>71</v>
      </c>
      <c r="F145" s="10">
        <v>1000</v>
      </c>
      <c r="G145" s="10">
        <v>500</v>
      </c>
      <c r="H145" s="20">
        <f t="shared" si="2"/>
        <v>1500</v>
      </c>
      <c r="I145" s="20">
        <v>1752.3</v>
      </c>
    </row>
    <row r="146" spans="1:9" ht="15.75">
      <c r="A146" s="8"/>
      <c r="B146" s="14"/>
      <c r="C146" s="9">
        <v>4452</v>
      </c>
      <c r="D146" s="9" t="s">
        <v>7</v>
      </c>
      <c r="E146" s="21" t="s">
        <v>16</v>
      </c>
      <c r="F146" s="10">
        <v>1000</v>
      </c>
      <c r="G146" s="10">
        <v>500</v>
      </c>
      <c r="H146" s="20">
        <f t="shared" si="2"/>
        <v>1500</v>
      </c>
      <c r="I146" s="20">
        <v>774.73</v>
      </c>
    </row>
    <row r="147" spans="1:9" ht="16.5" thickBot="1">
      <c r="A147" s="39"/>
      <c r="B147" s="40" t="s">
        <v>47</v>
      </c>
      <c r="C147" s="41"/>
      <c r="D147" s="41"/>
      <c r="E147" s="42"/>
      <c r="F147" s="43">
        <f>(F142+F143+F144+F145+F146)-(F134+F135+F136+F137+F138+F140+F141)</f>
        <v>63200</v>
      </c>
      <c r="G147" s="43">
        <f>(G142+G143+G144+G145+G146)-(G134+G135+G136+G137+G138+G140+G141)</f>
        <v>330000</v>
      </c>
      <c r="H147" s="71">
        <f t="shared" si="2"/>
        <v>393200</v>
      </c>
      <c r="I147" s="78">
        <f>(I142+I143+I144+I145+I146)-(I134+I135+I136+I137+I138+I140+I141)</f>
        <v>520324.17000000004</v>
      </c>
    </row>
    <row r="148" spans="1:9" ht="15.75">
      <c r="A148" s="11">
        <v>36343</v>
      </c>
      <c r="B148" s="15" t="s">
        <v>37</v>
      </c>
      <c r="C148" s="12">
        <v>3221</v>
      </c>
      <c r="D148" s="12" t="s">
        <v>6</v>
      </c>
      <c r="E148" s="22" t="s">
        <v>14</v>
      </c>
      <c r="F148" s="18">
        <v>26000</v>
      </c>
      <c r="G148" s="13">
        <v>-6000</v>
      </c>
      <c r="H148" s="20">
        <f t="shared" si="2"/>
        <v>20000</v>
      </c>
      <c r="I148" s="20">
        <v>24147.36</v>
      </c>
    </row>
    <row r="149" spans="1:9" ht="15.75">
      <c r="A149" s="8"/>
      <c r="B149" s="14" t="s">
        <v>38</v>
      </c>
      <c r="C149" s="9">
        <v>3223</v>
      </c>
      <c r="D149" s="9" t="s">
        <v>6</v>
      </c>
      <c r="E149" s="21" t="s">
        <v>15</v>
      </c>
      <c r="F149" s="17">
        <v>30000</v>
      </c>
      <c r="G149" s="10">
        <v>-27000</v>
      </c>
      <c r="H149" s="20">
        <f t="shared" si="2"/>
        <v>3000</v>
      </c>
      <c r="I149" s="20">
        <v>2514</v>
      </c>
    </row>
    <row r="150" spans="1:9" ht="15.75">
      <c r="A150" s="8"/>
      <c r="B150" s="14" t="s">
        <v>39</v>
      </c>
      <c r="C150" s="9">
        <v>3224</v>
      </c>
      <c r="D150" s="9" t="s">
        <v>6</v>
      </c>
      <c r="E150" s="21" t="s">
        <v>112</v>
      </c>
      <c r="F150" s="17">
        <v>0</v>
      </c>
      <c r="G150" s="10">
        <v>5000</v>
      </c>
      <c r="H150" s="20">
        <f t="shared" si="2"/>
        <v>5000</v>
      </c>
      <c r="I150" s="20">
        <v>-1928.35</v>
      </c>
    </row>
    <row r="151" spans="1:9" ht="15.75">
      <c r="A151" s="8"/>
      <c r="B151" s="14"/>
      <c r="C151" s="9">
        <v>3225</v>
      </c>
      <c r="D151" s="9" t="s">
        <v>6</v>
      </c>
      <c r="E151" s="21" t="s">
        <v>111</v>
      </c>
      <c r="F151" s="17">
        <v>0</v>
      </c>
      <c r="G151" s="10">
        <v>400</v>
      </c>
      <c r="H151" s="20">
        <f t="shared" si="2"/>
        <v>400</v>
      </c>
      <c r="I151" s="20">
        <v>255.43</v>
      </c>
    </row>
    <row r="152" spans="1:9" ht="15.75">
      <c r="A152" s="8"/>
      <c r="B152" s="14"/>
      <c r="C152" s="9">
        <v>3481</v>
      </c>
      <c r="D152" s="9" t="s">
        <v>6</v>
      </c>
      <c r="E152" s="21" t="s">
        <v>10</v>
      </c>
      <c r="F152" s="17">
        <v>48000</v>
      </c>
      <c r="G152" s="10">
        <v>-48000</v>
      </c>
      <c r="H152" s="20">
        <f t="shared" si="2"/>
        <v>0</v>
      </c>
      <c r="I152" s="20">
        <v>0</v>
      </c>
    </row>
    <row r="153" spans="1:9" ht="15.75">
      <c r="A153" s="8"/>
      <c r="B153" s="16"/>
      <c r="C153" s="9">
        <v>3482</v>
      </c>
      <c r="D153" s="9" t="s">
        <v>6</v>
      </c>
      <c r="E153" s="21" t="s">
        <v>11</v>
      </c>
      <c r="F153" s="17">
        <v>1000</v>
      </c>
      <c r="G153" s="10">
        <v>0</v>
      </c>
      <c r="H153" s="20">
        <f t="shared" si="2"/>
        <v>1000</v>
      </c>
      <c r="I153" s="20">
        <v>0</v>
      </c>
    </row>
    <row r="154" spans="1:9" ht="15.75">
      <c r="A154" s="8"/>
      <c r="B154" s="14"/>
      <c r="C154" s="12">
        <v>4261</v>
      </c>
      <c r="D154" s="12" t="s">
        <v>7</v>
      </c>
      <c r="E154" s="22" t="s">
        <v>70</v>
      </c>
      <c r="F154" s="10">
        <v>200</v>
      </c>
      <c r="G154" s="10">
        <v>0</v>
      </c>
      <c r="H154" s="20">
        <f t="shared" si="2"/>
        <v>200</v>
      </c>
      <c r="I154" s="20">
        <v>0</v>
      </c>
    </row>
    <row r="155" spans="1:9" ht="15.75">
      <c r="A155" s="8"/>
      <c r="B155" s="14"/>
      <c r="C155" s="9">
        <v>4332</v>
      </c>
      <c r="D155" s="9" t="s">
        <v>7</v>
      </c>
      <c r="E155" s="21" t="s">
        <v>9</v>
      </c>
      <c r="F155" s="10">
        <v>920000</v>
      </c>
      <c r="G155" s="10">
        <v>-370000</v>
      </c>
      <c r="H155" s="20">
        <f t="shared" si="2"/>
        <v>550000</v>
      </c>
      <c r="I155" s="20">
        <v>502543.47</v>
      </c>
    </row>
    <row r="156" spans="1:9" ht="15.75">
      <c r="A156" s="8"/>
      <c r="B156" s="14"/>
      <c r="C156" s="9">
        <v>4431</v>
      </c>
      <c r="D156" s="9" t="s">
        <v>7</v>
      </c>
      <c r="E156" s="22" t="s">
        <v>71</v>
      </c>
      <c r="F156" s="10">
        <v>1000</v>
      </c>
      <c r="G156" s="10">
        <v>0</v>
      </c>
      <c r="H156" s="20">
        <f t="shared" si="2"/>
        <v>1000</v>
      </c>
      <c r="I156" s="20">
        <v>77.7</v>
      </c>
    </row>
    <row r="157" spans="1:9" ht="15.75">
      <c r="A157" s="8"/>
      <c r="B157" s="14"/>
      <c r="C157" s="9">
        <v>4452</v>
      </c>
      <c r="D157" s="9" t="s">
        <v>7</v>
      </c>
      <c r="E157" s="21" t="s">
        <v>16</v>
      </c>
      <c r="F157" s="10">
        <v>1000</v>
      </c>
      <c r="G157" s="10">
        <v>0</v>
      </c>
      <c r="H157" s="20">
        <f t="shared" si="2"/>
        <v>1000</v>
      </c>
      <c r="I157" s="20">
        <v>51087.41</v>
      </c>
    </row>
    <row r="158" spans="1:9" ht="16.5" thickBot="1">
      <c r="A158" s="39"/>
      <c r="B158" s="40" t="s">
        <v>47</v>
      </c>
      <c r="C158" s="41"/>
      <c r="D158" s="41"/>
      <c r="E158" s="42"/>
      <c r="F158" s="43">
        <f>(F154+F155+F156+F157)-(F148+F149+F150+F151+F152+F153)</f>
        <v>817200</v>
      </c>
      <c r="G158" s="43">
        <f>(G154+G155+G156+G157)-(G148+G149+G150+G151+G152+G153)</f>
        <v>-294400</v>
      </c>
      <c r="H158" s="71">
        <f t="shared" si="2"/>
        <v>522800</v>
      </c>
      <c r="I158" s="78">
        <f>(I154+I155+I156+I157)-(I148+I149+I150+I151+I152+I153)</f>
        <v>528720.1399999999</v>
      </c>
    </row>
    <row r="159" spans="1:9" ht="15.75">
      <c r="A159" s="52">
        <v>36351</v>
      </c>
      <c r="B159" s="53" t="s">
        <v>79</v>
      </c>
      <c r="C159" s="12">
        <v>4261</v>
      </c>
      <c r="D159" s="12" t="s">
        <v>7</v>
      </c>
      <c r="E159" s="22" t="s">
        <v>70</v>
      </c>
      <c r="F159" s="50">
        <v>400</v>
      </c>
      <c r="G159" s="50">
        <v>0</v>
      </c>
      <c r="H159" s="20">
        <f t="shared" si="2"/>
        <v>400</v>
      </c>
      <c r="I159" s="20">
        <v>344.14</v>
      </c>
    </row>
    <row r="160" spans="1:9" ht="15.75">
      <c r="A160" s="11"/>
      <c r="B160" s="15" t="s">
        <v>80</v>
      </c>
      <c r="C160" s="9">
        <v>4431</v>
      </c>
      <c r="D160" s="9" t="s">
        <v>7</v>
      </c>
      <c r="E160" s="22" t="s">
        <v>71</v>
      </c>
      <c r="F160" s="18">
        <v>3200</v>
      </c>
      <c r="G160" s="18">
        <v>0</v>
      </c>
      <c r="H160" s="20">
        <f t="shared" si="2"/>
        <v>3200</v>
      </c>
      <c r="I160" s="20">
        <v>1258.82</v>
      </c>
    </row>
    <row r="161" spans="1:9" ht="16.5" thickBot="1">
      <c r="A161" s="39"/>
      <c r="B161" s="40" t="s">
        <v>47</v>
      </c>
      <c r="C161" s="41"/>
      <c r="D161" s="41"/>
      <c r="E161" s="42"/>
      <c r="F161" s="43">
        <f>SUM(F159:F160)</f>
        <v>3600</v>
      </c>
      <c r="G161" s="43">
        <f>SUM(G159:G160)</f>
        <v>0</v>
      </c>
      <c r="H161" s="71">
        <f t="shared" si="2"/>
        <v>3600</v>
      </c>
      <c r="I161" s="78">
        <f>SUM(I159:I160)</f>
        <v>1602.96</v>
      </c>
    </row>
    <row r="162" spans="1:9" ht="15.75">
      <c r="A162" s="45">
        <v>36353</v>
      </c>
      <c r="B162" s="46" t="s">
        <v>81</v>
      </c>
      <c r="C162" s="12">
        <v>4261</v>
      </c>
      <c r="D162" s="12" t="s">
        <v>7</v>
      </c>
      <c r="E162" s="22" t="s">
        <v>70</v>
      </c>
      <c r="F162" s="50">
        <v>500</v>
      </c>
      <c r="G162" s="50">
        <v>0</v>
      </c>
      <c r="H162" s="20">
        <f t="shared" si="2"/>
        <v>500</v>
      </c>
      <c r="I162" s="20">
        <v>0</v>
      </c>
    </row>
    <row r="163" spans="1:9" ht="15.75">
      <c r="A163" s="67"/>
      <c r="B163" s="68" t="s">
        <v>82</v>
      </c>
      <c r="C163" s="9">
        <v>4431</v>
      </c>
      <c r="D163" s="9" t="s">
        <v>7</v>
      </c>
      <c r="E163" s="22" t="s">
        <v>71</v>
      </c>
      <c r="F163" s="18">
        <v>3500</v>
      </c>
      <c r="G163" s="18">
        <v>0</v>
      </c>
      <c r="H163" s="20">
        <f t="shared" si="2"/>
        <v>3500</v>
      </c>
      <c r="I163" s="20">
        <v>531.9</v>
      </c>
    </row>
    <row r="164" spans="1:9" ht="16.5" thickBot="1">
      <c r="A164" s="39"/>
      <c r="B164" s="40" t="s">
        <v>47</v>
      </c>
      <c r="C164" s="41"/>
      <c r="D164" s="41"/>
      <c r="E164" s="42"/>
      <c r="F164" s="43">
        <f>SUM(F162:F163)</f>
        <v>4000</v>
      </c>
      <c r="G164" s="43">
        <f>SUM(G162:G163)</f>
        <v>0</v>
      </c>
      <c r="H164" s="71">
        <f t="shared" si="2"/>
        <v>4000</v>
      </c>
      <c r="I164" s="78">
        <f>SUM(I162:I163)</f>
        <v>531.9</v>
      </c>
    </row>
    <row r="165" spans="1:9" ht="15.75">
      <c r="A165" s="52">
        <v>36410</v>
      </c>
      <c r="B165" s="53" t="s">
        <v>40</v>
      </c>
      <c r="C165" s="54">
        <v>3311</v>
      </c>
      <c r="D165" s="54" t="s">
        <v>6</v>
      </c>
      <c r="E165" s="55" t="s">
        <v>17</v>
      </c>
      <c r="F165" s="49">
        <v>2500</v>
      </c>
      <c r="G165" s="50">
        <v>0</v>
      </c>
      <c r="H165" s="20">
        <f t="shared" si="2"/>
        <v>2500</v>
      </c>
      <c r="I165" s="20">
        <v>0</v>
      </c>
    </row>
    <row r="166" spans="1:9" ht="15.75">
      <c r="A166" s="8"/>
      <c r="B166" s="14"/>
      <c r="C166" s="12">
        <v>4261</v>
      </c>
      <c r="D166" s="12" t="s">
        <v>7</v>
      </c>
      <c r="E166" s="22" t="s">
        <v>70</v>
      </c>
      <c r="F166" s="13">
        <v>200</v>
      </c>
      <c r="G166" s="13">
        <v>0</v>
      </c>
      <c r="H166" s="20">
        <f t="shared" si="2"/>
        <v>200</v>
      </c>
      <c r="I166" s="20">
        <v>259.57</v>
      </c>
    </row>
    <row r="167" spans="1:9" ht="15.75">
      <c r="A167" s="8"/>
      <c r="B167" s="14"/>
      <c r="C167" s="12">
        <v>4431</v>
      </c>
      <c r="D167" s="12" t="s">
        <v>7</v>
      </c>
      <c r="E167" s="22" t="s">
        <v>71</v>
      </c>
      <c r="F167" s="13">
        <v>100</v>
      </c>
      <c r="G167" s="13">
        <v>500</v>
      </c>
      <c r="H167" s="20">
        <f t="shared" si="2"/>
        <v>600</v>
      </c>
      <c r="I167" s="20">
        <v>493.1</v>
      </c>
    </row>
    <row r="168" spans="1:9" ht="16.5" thickBot="1">
      <c r="A168" s="39"/>
      <c r="B168" s="40" t="s">
        <v>47</v>
      </c>
      <c r="C168" s="41"/>
      <c r="D168" s="41"/>
      <c r="E168" s="42"/>
      <c r="F168" s="43">
        <f>F167+F166-F165</f>
        <v>-2200</v>
      </c>
      <c r="G168" s="43">
        <f>G167+G166-G165</f>
        <v>500</v>
      </c>
      <c r="H168" s="71">
        <f t="shared" si="2"/>
        <v>-1700</v>
      </c>
      <c r="I168" s="78">
        <f>I167+I166-I165</f>
        <v>752.6700000000001</v>
      </c>
    </row>
    <row r="169" spans="1:9" ht="15.75">
      <c r="A169" s="11">
        <v>36420</v>
      </c>
      <c r="B169" s="15" t="s">
        <v>41</v>
      </c>
      <c r="C169" s="12">
        <v>3211</v>
      </c>
      <c r="D169" s="12" t="s">
        <v>6</v>
      </c>
      <c r="E169" s="22" t="s">
        <v>12</v>
      </c>
      <c r="F169" s="18">
        <v>50000</v>
      </c>
      <c r="G169" s="13">
        <v>-15000</v>
      </c>
      <c r="H169" s="20">
        <f t="shared" si="2"/>
        <v>35000</v>
      </c>
      <c r="I169" s="20">
        <v>43388.88</v>
      </c>
    </row>
    <row r="170" spans="1:9" ht="15.75">
      <c r="A170" s="8"/>
      <c r="B170" s="14"/>
      <c r="C170" s="9">
        <v>3213</v>
      </c>
      <c r="D170" s="9" t="s">
        <v>6</v>
      </c>
      <c r="E170" s="21" t="s">
        <v>13</v>
      </c>
      <c r="F170" s="17">
        <v>75000</v>
      </c>
      <c r="G170" s="10">
        <v>0</v>
      </c>
      <c r="H170" s="20">
        <f t="shared" si="2"/>
        <v>75000</v>
      </c>
      <c r="I170" s="20">
        <v>109355.32</v>
      </c>
    </row>
    <row r="171" spans="1:9" ht="15.75">
      <c r="A171" s="8"/>
      <c r="B171" s="14"/>
      <c r="C171" s="9">
        <v>3214</v>
      </c>
      <c r="D171" s="9" t="s">
        <v>6</v>
      </c>
      <c r="E171" s="21" t="s">
        <v>113</v>
      </c>
      <c r="F171" s="17">
        <v>0</v>
      </c>
      <c r="G171" s="10">
        <v>4000</v>
      </c>
      <c r="H171" s="20">
        <f t="shared" si="2"/>
        <v>4000</v>
      </c>
      <c r="I171" s="20">
        <v>-521.75</v>
      </c>
    </row>
    <row r="172" spans="1:9" ht="15.75">
      <c r="A172" s="8"/>
      <c r="B172" s="14"/>
      <c r="C172" s="9">
        <v>3215</v>
      </c>
      <c r="D172" s="9" t="s">
        <v>6</v>
      </c>
      <c r="E172" s="21" t="s">
        <v>110</v>
      </c>
      <c r="F172" s="17">
        <v>0</v>
      </c>
      <c r="G172" s="10">
        <v>6500</v>
      </c>
      <c r="H172" s="20">
        <f t="shared" si="2"/>
        <v>6500</v>
      </c>
      <c r="I172" s="20">
        <v>6112.9</v>
      </c>
    </row>
    <row r="173" spans="1:9" ht="15.75">
      <c r="A173" s="8"/>
      <c r="B173" s="14"/>
      <c r="C173" s="9">
        <v>3481</v>
      </c>
      <c r="D173" s="9" t="s">
        <v>6</v>
      </c>
      <c r="E173" s="21" t="s">
        <v>10</v>
      </c>
      <c r="F173" s="17">
        <v>2000</v>
      </c>
      <c r="G173" s="10">
        <v>10000</v>
      </c>
      <c r="H173" s="20">
        <f t="shared" si="2"/>
        <v>12000</v>
      </c>
      <c r="I173" s="20">
        <v>9471</v>
      </c>
    </row>
    <row r="174" spans="1:9" ht="15.75">
      <c r="A174" s="8"/>
      <c r="B174" s="14"/>
      <c r="C174" s="9">
        <v>3482</v>
      </c>
      <c r="D174" s="9" t="s">
        <v>6</v>
      </c>
      <c r="E174" s="21" t="s">
        <v>11</v>
      </c>
      <c r="F174" s="17">
        <v>390000</v>
      </c>
      <c r="G174" s="10">
        <v>210000</v>
      </c>
      <c r="H174" s="20">
        <f t="shared" si="2"/>
        <v>600000</v>
      </c>
      <c r="I174" s="20">
        <v>577886.65</v>
      </c>
    </row>
    <row r="175" spans="1:9" ht="15.75">
      <c r="A175" s="8"/>
      <c r="B175" s="14"/>
      <c r="C175" s="9">
        <v>4261</v>
      </c>
      <c r="D175" s="9" t="s">
        <v>7</v>
      </c>
      <c r="E175" s="22" t="s">
        <v>70</v>
      </c>
      <c r="F175" s="10">
        <v>1400</v>
      </c>
      <c r="G175" s="10">
        <v>600</v>
      </c>
      <c r="H175" s="20">
        <f t="shared" si="2"/>
        <v>2000</v>
      </c>
      <c r="I175" s="20">
        <v>6789.28</v>
      </c>
    </row>
    <row r="176" spans="1:9" ht="15.75">
      <c r="A176" s="8"/>
      <c r="B176" s="14"/>
      <c r="C176" s="9">
        <v>4331</v>
      </c>
      <c r="D176" s="9" t="s">
        <v>7</v>
      </c>
      <c r="E176" s="21" t="s">
        <v>8</v>
      </c>
      <c r="F176" s="10">
        <f>1400000</f>
        <v>1400000</v>
      </c>
      <c r="G176" s="10">
        <v>400000</v>
      </c>
      <c r="H176" s="20">
        <f t="shared" si="2"/>
        <v>1800000</v>
      </c>
      <c r="I176" s="20">
        <v>1968351.95</v>
      </c>
    </row>
    <row r="177" spans="1:9" ht="15.75">
      <c r="A177" s="8"/>
      <c r="B177" s="14"/>
      <c r="C177" s="9">
        <v>4431</v>
      </c>
      <c r="D177" s="9" t="s">
        <v>7</v>
      </c>
      <c r="E177" s="22" t="s">
        <v>71</v>
      </c>
      <c r="F177" s="10">
        <v>1200</v>
      </c>
      <c r="G177" s="10">
        <v>4800</v>
      </c>
      <c r="H177" s="20">
        <f t="shared" si="2"/>
        <v>6000</v>
      </c>
      <c r="I177" s="20">
        <v>6673.2</v>
      </c>
    </row>
    <row r="178" spans="1:9" ht="15.75">
      <c r="A178" s="8"/>
      <c r="B178" s="14"/>
      <c r="C178" s="9">
        <v>4452</v>
      </c>
      <c r="D178" s="9" t="s">
        <v>7</v>
      </c>
      <c r="E178" s="21" t="s">
        <v>16</v>
      </c>
      <c r="F178" s="10">
        <v>290000</v>
      </c>
      <c r="G178" s="10">
        <v>-40000</v>
      </c>
      <c r="H178" s="20">
        <f t="shared" si="2"/>
        <v>250000</v>
      </c>
      <c r="I178" s="20">
        <v>239210.81</v>
      </c>
    </row>
    <row r="179" spans="1:9" ht="16.5" thickBot="1">
      <c r="A179" s="39"/>
      <c r="B179" s="40" t="s">
        <v>47</v>
      </c>
      <c r="C179" s="41"/>
      <c r="D179" s="41"/>
      <c r="E179" s="42"/>
      <c r="F179" s="43">
        <f>(F175+F176+F177+F178)-(F169+F170+F171+F172+F173+F174)</f>
        <v>1175600</v>
      </c>
      <c r="G179" s="43">
        <f>(G175+G176+G177+G178)-(G169+G170+G171+G172+G173+G174)</f>
        <v>149900</v>
      </c>
      <c r="H179" s="71">
        <f t="shared" si="2"/>
        <v>1325500</v>
      </c>
      <c r="I179" s="78">
        <f>(I175+I176+I177+I178)-(I169+I170+I171+I172+I173+I174)</f>
        <v>1475332.2399999998</v>
      </c>
    </row>
    <row r="180" spans="1:9" ht="15.75">
      <c r="A180" s="11">
        <v>36430</v>
      </c>
      <c r="B180" s="15" t="s">
        <v>60</v>
      </c>
      <c r="C180" s="12">
        <v>3141</v>
      </c>
      <c r="D180" s="12" t="s">
        <v>6</v>
      </c>
      <c r="E180" s="22" t="s">
        <v>55</v>
      </c>
      <c r="F180" s="18">
        <v>120000</v>
      </c>
      <c r="G180" s="13">
        <v>0</v>
      </c>
      <c r="H180" s="20">
        <f t="shared" si="2"/>
        <v>120000</v>
      </c>
      <c r="I180" s="20">
        <v>150000</v>
      </c>
    </row>
    <row r="181" spans="1:9" ht="15.75">
      <c r="A181" s="11"/>
      <c r="B181" s="14" t="s">
        <v>61</v>
      </c>
      <c r="C181" s="12">
        <v>3488</v>
      </c>
      <c r="D181" s="12" t="s">
        <v>6</v>
      </c>
      <c r="E181" s="22" t="s">
        <v>83</v>
      </c>
      <c r="F181" s="18">
        <v>0</v>
      </c>
      <c r="G181" s="13">
        <v>0</v>
      </c>
      <c r="H181" s="20">
        <f t="shared" si="2"/>
        <v>0</v>
      </c>
      <c r="I181" s="20">
        <v>1400.04</v>
      </c>
    </row>
    <row r="182" spans="1:9" ht="15.75">
      <c r="A182" s="11"/>
      <c r="B182" s="14"/>
      <c r="C182" s="12">
        <v>3591</v>
      </c>
      <c r="D182" s="12" t="s">
        <v>6</v>
      </c>
      <c r="E182" s="22" t="s">
        <v>129</v>
      </c>
      <c r="F182" s="18">
        <v>0</v>
      </c>
      <c r="G182" s="13">
        <v>0</v>
      </c>
      <c r="H182" s="20">
        <f t="shared" si="2"/>
        <v>0</v>
      </c>
      <c r="I182" s="20">
        <v>201.53</v>
      </c>
    </row>
    <row r="183" spans="1:9" ht="15.75">
      <c r="A183" s="8"/>
      <c r="B183" s="14"/>
      <c r="C183" s="9">
        <v>4261</v>
      </c>
      <c r="D183" s="9" t="s">
        <v>7</v>
      </c>
      <c r="E183" s="22" t="s">
        <v>70</v>
      </c>
      <c r="F183" s="10">
        <v>5200</v>
      </c>
      <c r="G183" s="10">
        <v>0</v>
      </c>
      <c r="H183" s="20">
        <f t="shared" si="2"/>
        <v>5200</v>
      </c>
      <c r="I183" s="20">
        <v>1234.24</v>
      </c>
    </row>
    <row r="184" spans="1:9" ht="15.75">
      <c r="A184" s="8"/>
      <c r="B184" s="14"/>
      <c r="C184" s="9">
        <v>4431</v>
      </c>
      <c r="D184" s="9" t="s">
        <v>7</v>
      </c>
      <c r="E184" s="22" t="s">
        <v>89</v>
      </c>
      <c r="F184" s="10">
        <f>4100+150000</f>
        <v>154100</v>
      </c>
      <c r="G184" s="10">
        <v>0</v>
      </c>
      <c r="H184" s="20">
        <f t="shared" si="2"/>
        <v>154100</v>
      </c>
      <c r="I184" s="20">
        <v>145420.72</v>
      </c>
    </row>
    <row r="185" spans="1:9" ht="16.5" thickBot="1">
      <c r="A185" s="39"/>
      <c r="B185" s="40" t="s">
        <v>47</v>
      </c>
      <c r="C185" s="41"/>
      <c r="D185" s="41"/>
      <c r="E185" s="42"/>
      <c r="F185" s="78">
        <f>F184+F183-F180-F181-F182</f>
        <v>39300</v>
      </c>
      <c r="G185" s="78">
        <f>G184+G183-G180-G181-G182</f>
        <v>0</v>
      </c>
      <c r="H185" s="71">
        <f t="shared" si="2"/>
        <v>39300</v>
      </c>
      <c r="I185" s="78">
        <f>I184+I183-I180-I181-I182</f>
        <v>-4946.610000000008</v>
      </c>
    </row>
    <row r="186" spans="1:9" ht="15.75">
      <c r="A186" s="11">
        <v>36510</v>
      </c>
      <c r="B186" s="15" t="s">
        <v>62</v>
      </c>
      <c r="C186" s="12">
        <v>3147</v>
      </c>
      <c r="D186" s="12" t="s">
        <v>6</v>
      </c>
      <c r="E186" s="22" t="s">
        <v>64</v>
      </c>
      <c r="F186" s="18">
        <v>100</v>
      </c>
      <c r="G186" s="13">
        <v>0</v>
      </c>
      <c r="H186" s="20">
        <f t="shared" si="2"/>
        <v>100</v>
      </c>
      <c r="I186" s="20">
        <v>0</v>
      </c>
    </row>
    <row r="187" spans="1:9" ht="15.75">
      <c r="A187" s="8"/>
      <c r="B187" s="14" t="s">
        <v>63</v>
      </c>
      <c r="C187" s="9">
        <v>3311</v>
      </c>
      <c r="D187" s="9" t="s">
        <v>6</v>
      </c>
      <c r="E187" s="21" t="s">
        <v>65</v>
      </c>
      <c r="F187" s="17">
        <v>100</v>
      </c>
      <c r="G187" s="10">
        <v>0</v>
      </c>
      <c r="H187" s="20">
        <f t="shared" si="2"/>
        <v>100</v>
      </c>
      <c r="I187" s="20">
        <v>77</v>
      </c>
    </row>
    <row r="188" spans="1:9" ht="15.75">
      <c r="A188" s="8"/>
      <c r="B188" s="14"/>
      <c r="C188" s="9">
        <v>3482</v>
      </c>
      <c r="D188" s="9" t="s">
        <v>6</v>
      </c>
      <c r="E188" s="21" t="s">
        <v>66</v>
      </c>
      <c r="F188" s="17">
        <v>100</v>
      </c>
      <c r="G188" s="10">
        <v>0</v>
      </c>
      <c r="H188" s="20">
        <f t="shared" si="2"/>
        <v>100</v>
      </c>
      <c r="I188" s="20">
        <v>0</v>
      </c>
    </row>
    <row r="189" spans="1:9" ht="15.75">
      <c r="A189" s="8"/>
      <c r="B189" s="14"/>
      <c r="C189" s="9">
        <v>3591</v>
      </c>
      <c r="D189" s="9" t="s">
        <v>6</v>
      </c>
      <c r="E189" s="21" t="s">
        <v>67</v>
      </c>
      <c r="F189" s="17">
        <v>100</v>
      </c>
      <c r="G189" s="10">
        <v>0</v>
      </c>
      <c r="H189" s="20">
        <f t="shared" si="2"/>
        <v>100</v>
      </c>
      <c r="I189" s="20">
        <v>0</v>
      </c>
    </row>
    <row r="190" spans="1:9" ht="15.75">
      <c r="A190" s="8"/>
      <c r="B190" s="14"/>
      <c r="C190" s="9">
        <v>3631</v>
      </c>
      <c r="D190" s="9" t="s">
        <v>6</v>
      </c>
      <c r="E190" s="21" t="s">
        <v>68</v>
      </c>
      <c r="F190" s="17">
        <v>400</v>
      </c>
      <c r="G190" s="10">
        <v>0</v>
      </c>
      <c r="H190" s="20">
        <f t="shared" si="2"/>
        <v>400</v>
      </c>
      <c r="I190" s="20">
        <v>700</v>
      </c>
    </row>
    <row r="191" spans="1:9" ht="15.75">
      <c r="A191" s="8"/>
      <c r="B191" s="14" t="s">
        <v>46</v>
      </c>
      <c r="C191" s="9">
        <v>4261</v>
      </c>
      <c r="D191" s="9" t="s">
        <v>7</v>
      </c>
      <c r="E191" s="22" t="s">
        <v>70</v>
      </c>
      <c r="F191" s="10">
        <v>1400</v>
      </c>
      <c r="G191" s="10">
        <v>0</v>
      </c>
      <c r="H191" s="20">
        <f t="shared" si="2"/>
        <v>1400</v>
      </c>
      <c r="I191" s="20">
        <v>1354</v>
      </c>
    </row>
    <row r="192" spans="1:9" ht="15.75">
      <c r="A192" s="8"/>
      <c r="B192" s="14" t="s">
        <v>46</v>
      </c>
      <c r="C192" s="9">
        <v>4429</v>
      </c>
      <c r="D192" s="9" t="s">
        <v>7</v>
      </c>
      <c r="E192" s="21" t="s">
        <v>69</v>
      </c>
      <c r="F192" s="10">
        <v>2500</v>
      </c>
      <c r="G192" s="10">
        <v>0</v>
      </c>
      <c r="H192" s="20">
        <f t="shared" si="2"/>
        <v>2500</v>
      </c>
      <c r="I192" s="20">
        <v>1951.59</v>
      </c>
    </row>
    <row r="193" spans="1:9" ht="15.75">
      <c r="A193" s="8"/>
      <c r="B193" s="14"/>
      <c r="C193" s="9">
        <v>4431</v>
      </c>
      <c r="D193" s="9" t="s">
        <v>7</v>
      </c>
      <c r="E193" s="22" t="s">
        <v>71</v>
      </c>
      <c r="F193" s="10">
        <v>8500</v>
      </c>
      <c r="G193" s="10">
        <v>-500</v>
      </c>
      <c r="H193" s="20">
        <f t="shared" si="2"/>
        <v>8000</v>
      </c>
      <c r="I193" s="20">
        <v>4835.35</v>
      </c>
    </row>
    <row r="194" spans="1:9" ht="16.5" thickBot="1">
      <c r="A194" s="39"/>
      <c r="B194" s="40" t="s">
        <v>47</v>
      </c>
      <c r="C194" s="41"/>
      <c r="D194" s="41"/>
      <c r="E194" s="42"/>
      <c r="F194" s="43">
        <f>(F191+F192+F193)-(F186+F187+F188+F189+F190)</f>
        <v>11600</v>
      </c>
      <c r="G194" s="43">
        <f>(G191+G192+G193)-(G186+G187+G188+G189+G190)</f>
        <v>-500</v>
      </c>
      <c r="H194" s="71">
        <f t="shared" si="2"/>
        <v>11100</v>
      </c>
      <c r="I194" s="78">
        <f>(I191+I192+I193)-(I186+I187+I188+I189+I190)</f>
        <v>7363.9400000000005</v>
      </c>
    </row>
    <row r="195" spans="1:9" ht="15.75">
      <c r="A195" s="45">
        <v>36511</v>
      </c>
      <c r="B195" s="46" t="s">
        <v>42</v>
      </c>
      <c r="C195" s="47"/>
      <c r="D195" s="47"/>
      <c r="E195" s="58" t="s">
        <v>43</v>
      </c>
      <c r="F195" s="49">
        <v>0</v>
      </c>
      <c r="G195" s="50">
        <v>0</v>
      </c>
      <c r="H195" s="20">
        <f t="shared" si="2"/>
        <v>0</v>
      </c>
      <c r="I195" s="20">
        <v>0</v>
      </c>
    </row>
    <row r="196" spans="1:9" ht="16.5" thickBot="1">
      <c r="A196" s="39"/>
      <c r="B196" s="40" t="s">
        <v>47</v>
      </c>
      <c r="C196" s="41"/>
      <c r="D196" s="41"/>
      <c r="E196" s="42"/>
      <c r="F196" s="43">
        <f>SUM(F195)</f>
        <v>0</v>
      </c>
      <c r="G196" s="43">
        <f>SUM(G195)</f>
        <v>0</v>
      </c>
      <c r="H196" s="71">
        <f t="shared" si="2"/>
        <v>0</v>
      </c>
      <c r="I196" s="78">
        <f>SUM(I195)</f>
        <v>0</v>
      </c>
    </row>
    <row r="197" spans="1:9" ht="15.75">
      <c r="A197" s="11">
        <v>36512</v>
      </c>
      <c r="B197" s="15" t="s">
        <v>44</v>
      </c>
      <c r="C197" s="12">
        <v>3211</v>
      </c>
      <c r="D197" s="12" t="s">
        <v>6</v>
      </c>
      <c r="E197" s="22" t="s">
        <v>12</v>
      </c>
      <c r="F197" s="18">
        <v>4000</v>
      </c>
      <c r="G197" s="13">
        <v>21000</v>
      </c>
      <c r="H197" s="20">
        <f t="shared" si="2"/>
        <v>25000</v>
      </c>
      <c r="I197" s="20">
        <v>22248.96</v>
      </c>
    </row>
    <row r="198" spans="1:9" ht="15.75">
      <c r="A198" s="11"/>
      <c r="B198" s="15"/>
      <c r="C198" s="12">
        <v>3215</v>
      </c>
      <c r="D198" s="12" t="s">
        <v>6</v>
      </c>
      <c r="E198" s="21" t="s">
        <v>110</v>
      </c>
      <c r="F198" s="18">
        <v>0</v>
      </c>
      <c r="G198" s="13">
        <v>3500</v>
      </c>
      <c r="H198" s="20">
        <f t="shared" si="2"/>
        <v>3500</v>
      </c>
      <c r="I198" s="20">
        <v>3870.7</v>
      </c>
    </row>
    <row r="199" spans="1:9" ht="15.75">
      <c r="A199" s="11"/>
      <c r="B199" s="15"/>
      <c r="C199" s="12">
        <v>3221</v>
      </c>
      <c r="D199" s="12" t="s">
        <v>6</v>
      </c>
      <c r="E199" s="22" t="s">
        <v>14</v>
      </c>
      <c r="F199" s="18">
        <v>0</v>
      </c>
      <c r="G199" s="13">
        <v>3500</v>
      </c>
      <c r="H199" s="20">
        <f t="shared" si="2"/>
        <v>3500</v>
      </c>
      <c r="I199" s="20">
        <v>3552.7</v>
      </c>
    </row>
    <row r="200" spans="1:9" ht="15.75">
      <c r="A200" s="11"/>
      <c r="B200" s="15"/>
      <c r="C200" s="12">
        <v>4331</v>
      </c>
      <c r="D200" s="12" t="s">
        <v>7</v>
      </c>
      <c r="E200" s="21" t="s">
        <v>8</v>
      </c>
      <c r="F200" s="18">
        <v>150000</v>
      </c>
      <c r="G200" s="13">
        <v>0</v>
      </c>
      <c r="H200" s="20">
        <f t="shared" si="2"/>
        <v>150000</v>
      </c>
      <c r="I200" s="20">
        <v>150851.73</v>
      </c>
    </row>
    <row r="201" spans="1:9" ht="15.75">
      <c r="A201" s="11"/>
      <c r="B201" s="15"/>
      <c r="C201" s="12">
        <v>4332</v>
      </c>
      <c r="D201" s="12" t="s">
        <v>7</v>
      </c>
      <c r="E201" s="21" t="s">
        <v>9</v>
      </c>
      <c r="F201" s="18">
        <v>0</v>
      </c>
      <c r="G201" s="13">
        <v>13000</v>
      </c>
      <c r="H201" s="20">
        <f t="shared" si="2"/>
        <v>13000</v>
      </c>
      <c r="I201" s="20">
        <v>12497.35</v>
      </c>
    </row>
    <row r="202" spans="1:9" ht="16.5" thickBot="1">
      <c r="A202" s="39"/>
      <c r="B202" s="40" t="s">
        <v>47</v>
      </c>
      <c r="C202" s="41"/>
      <c r="D202" s="41"/>
      <c r="E202" s="42"/>
      <c r="F202" s="43">
        <f>(F200+F201)-(F197+F198+F199)</f>
        <v>146000</v>
      </c>
      <c r="G202" s="43">
        <f>(G200+G201)-(G197+G198+G199)</f>
        <v>-15000</v>
      </c>
      <c r="H202" s="71">
        <f t="shared" si="2"/>
        <v>131000</v>
      </c>
      <c r="I202" s="78">
        <f>(I200+I201)-(I197+I198+I199)</f>
        <v>133676.72000000003</v>
      </c>
    </row>
    <row r="203" spans="1:9" ht="15.75">
      <c r="A203" s="11">
        <v>36513</v>
      </c>
      <c r="B203" s="15" t="s">
        <v>114</v>
      </c>
      <c r="C203" s="12">
        <v>4312</v>
      </c>
      <c r="D203" s="12" t="s">
        <v>7</v>
      </c>
      <c r="E203" s="22" t="s">
        <v>115</v>
      </c>
      <c r="F203" s="18">
        <v>0</v>
      </c>
      <c r="G203" s="13">
        <v>250000</v>
      </c>
      <c r="H203" s="20">
        <f t="shared" si="2"/>
        <v>250000</v>
      </c>
      <c r="I203" s="20">
        <v>20000</v>
      </c>
    </row>
    <row r="204" spans="1:9" ht="16.5" thickBot="1">
      <c r="A204" s="39"/>
      <c r="B204" s="40" t="s">
        <v>47</v>
      </c>
      <c r="C204" s="41"/>
      <c r="D204" s="41"/>
      <c r="E204" s="42"/>
      <c r="F204" s="43">
        <f>SUM(F203)</f>
        <v>0</v>
      </c>
      <c r="G204" s="43">
        <f>SUM(G203)</f>
        <v>250000</v>
      </c>
      <c r="H204" s="71">
        <f t="shared" si="2"/>
        <v>250000</v>
      </c>
      <c r="I204" s="78">
        <f>SUM(I203)</f>
        <v>20000</v>
      </c>
    </row>
    <row r="205" spans="1:9" ht="15.75">
      <c r="A205" s="11">
        <v>36514</v>
      </c>
      <c r="B205" s="15" t="s">
        <v>45</v>
      </c>
      <c r="C205" s="12">
        <v>3221</v>
      </c>
      <c r="D205" s="12" t="s">
        <v>6</v>
      </c>
      <c r="E205" s="22" t="s">
        <v>14</v>
      </c>
      <c r="F205" s="18">
        <v>4000</v>
      </c>
      <c r="G205" s="13">
        <v>-2500</v>
      </c>
      <c r="H205" s="20">
        <f t="shared" si="2"/>
        <v>1500</v>
      </c>
      <c r="I205" s="20">
        <v>156</v>
      </c>
    </row>
    <row r="206" spans="1:9" ht="15.75">
      <c r="A206" s="11"/>
      <c r="B206" s="15"/>
      <c r="C206" s="12">
        <v>3225</v>
      </c>
      <c r="D206" s="12" t="s">
        <v>6</v>
      </c>
      <c r="E206" s="21" t="s">
        <v>111</v>
      </c>
      <c r="F206" s="18">
        <v>0</v>
      </c>
      <c r="G206" s="13">
        <v>8000</v>
      </c>
      <c r="H206" s="20">
        <f t="shared" si="2"/>
        <v>8000</v>
      </c>
      <c r="I206" s="20">
        <v>9954.51</v>
      </c>
    </row>
    <row r="207" spans="1:9" ht="15.75">
      <c r="A207" s="8"/>
      <c r="B207" s="14"/>
      <c r="C207" s="9">
        <v>4332</v>
      </c>
      <c r="D207" s="9" t="s">
        <v>7</v>
      </c>
      <c r="E207" s="21" t="s">
        <v>9</v>
      </c>
      <c r="F207" s="10">
        <v>420000</v>
      </c>
      <c r="G207" s="10">
        <v>80000</v>
      </c>
      <c r="H207" s="20">
        <f t="shared" si="2"/>
        <v>500000</v>
      </c>
      <c r="I207" s="20">
        <v>478707.38</v>
      </c>
    </row>
    <row r="208" spans="1:9" ht="16.5" thickBot="1">
      <c r="A208" s="39"/>
      <c r="B208" s="40" t="s">
        <v>47</v>
      </c>
      <c r="C208" s="41"/>
      <c r="D208" s="41"/>
      <c r="E208" s="42"/>
      <c r="F208" s="43">
        <f>F207-F206-F205</f>
        <v>416000</v>
      </c>
      <c r="G208" s="43">
        <f>G207-G206-G205</f>
        <v>74500</v>
      </c>
      <c r="H208" s="71">
        <f aca="true" t="shared" si="3" ref="H208:H225">F208+G208</f>
        <v>490500</v>
      </c>
      <c r="I208" s="78">
        <f>I207-I206-I205</f>
        <v>468596.87</v>
      </c>
    </row>
    <row r="209" spans="1:9" ht="15.75">
      <c r="A209" s="52">
        <v>36751</v>
      </c>
      <c r="B209" s="53" t="s">
        <v>72</v>
      </c>
      <c r="C209" s="54">
        <v>4261</v>
      </c>
      <c r="D209" s="54" t="s">
        <v>7</v>
      </c>
      <c r="E209" s="22" t="s">
        <v>70</v>
      </c>
      <c r="F209" s="50">
        <v>600</v>
      </c>
      <c r="G209" s="50">
        <v>0</v>
      </c>
      <c r="H209" s="20">
        <f t="shared" si="3"/>
        <v>600</v>
      </c>
      <c r="I209" s="20">
        <v>979.8</v>
      </c>
    </row>
    <row r="210" spans="1:9" ht="15.75">
      <c r="A210" s="8"/>
      <c r="B210" s="14" t="s">
        <v>73</v>
      </c>
      <c r="C210" s="9">
        <v>4331</v>
      </c>
      <c r="D210" s="9" t="s">
        <v>7</v>
      </c>
      <c r="E210" s="21" t="s">
        <v>8</v>
      </c>
      <c r="F210" s="10">
        <v>1500</v>
      </c>
      <c r="G210" s="10">
        <v>0</v>
      </c>
      <c r="H210" s="20">
        <f t="shared" si="3"/>
        <v>1500</v>
      </c>
      <c r="I210" s="20">
        <v>302.2</v>
      </c>
    </row>
    <row r="211" spans="1:9" ht="15.75">
      <c r="A211" s="8"/>
      <c r="B211" s="14"/>
      <c r="C211" s="12">
        <v>4431</v>
      </c>
      <c r="D211" s="12" t="s">
        <v>7</v>
      </c>
      <c r="E211" s="22" t="s">
        <v>71</v>
      </c>
      <c r="F211" s="13">
        <v>2200</v>
      </c>
      <c r="G211" s="13">
        <v>0</v>
      </c>
      <c r="H211" s="20">
        <f t="shared" si="3"/>
        <v>2200</v>
      </c>
      <c r="I211" s="20">
        <v>3507.86</v>
      </c>
    </row>
    <row r="212" spans="1:9" ht="16.5" thickBot="1">
      <c r="A212" s="39"/>
      <c r="B212" s="40" t="s">
        <v>47</v>
      </c>
      <c r="C212" s="41"/>
      <c r="D212" s="41"/>
      <c r="E212" s="42"/>
      <c r="F212" s="43">
        <f>SUM(F209:F211)</f>
        <v>4300</v>
      </c>
      <c r="G212" s="43">
        <f>SUM(G209:G211)</f>
        <v>0</v>
      </c>
      <c r="H212" s="71">
        <f t="shared" si="3"/>
        <v>4300</v>
      </c>
      <c r="I212" s="78">
        <f>SUM(I209:I211)</f>
        <v>4789.860000000001</v>
      </c>
    </row>
    <row r="213" spans="1:9" ht="15.75">
      <c r="A213" s="52">
        <v>36752</v>
      </c>
      <c r="B213" s="53" t="s">
        <v>74</v>
      </c>
      <c r="C213" s="54">
        <v>4261</v>
      </c>
      <c r="D213" s="54" t="s">
        <v>7</v>
      </c>
      <c r="E213" s="22" t="s">
        <v>70</v>
      </c>
      <c r="F213" s="50">
        <v>600</v>
      </c>
      <c r="G213" s="50">
        <v>0</v>
      </c>
      <c r="H213" s="20">
        <f t="shared" si="3"/>
        <v>600</v>
      </c>
      <c r="I213" s="20">
        <v>199.4</v>
      </c>
    </row>
    <row r="214" spans="1:9" ht="15.75">
      <c r="A214" s="8"/>
      <c r="B214" s="14" t="s">
        <v>75</v>
      </c>
      <c r="C214" s="9">
        <v>4331</v>
      </c>
      <c r="D214" s="9" t="s">
        <v>7</v>
      </c>
      <c r="E214" s="21" t="s">
        <v>8</v>
      </c>
      <c r="F214" s="10">
        <v>1000</v>
      </c>
      <c r="G214" s="10">
        <v>0</v>
      </c>
      <c r="H214" s="20">
        <f t="shared" si="3"/>
        <v>1000</v>
      </c>
      <c r="I214" s="20">
        <v>508.9</v>
      </c>
    </row>
    <row r="215" spans="1:9" ht="15.75">
      <c r="A215" s="8"/>
      <c r="B215" s="14" t="s">
        <v>76</v>
      </c>
      <c r="C215" s="12">
        <v>4431</v>
      </c>
      <c r="D215" s="12" t="s">
        <v>7</v>
      </c>
      <c r="E215" s="22" t="s">
        <v>71</v>
      </c>
      <c r="F215" s="13">
        <v>200</v>
      </c>
      <c r="G215" s="13">
        <v>0</v>
      </c>
      <c r="H215" s="20">
        <f t="shared" si="3"/>
        <v>200</v>
      </c>
      <c r="I215" s="20">
        <v>92.91</v>
      </c>
    </row>
    <row r="216" spans="1:9" ht="16.5" thickBot="1">
      <c r="A216" s="39"/>
      <c r="B216" s="40" t="s">
        <v>47</v>
      </c>
      <c r="C216" s="41"/>
      <c r="D216" s="41"/>
      <c r="E216" s="42"/>
      <c r="F216" s="43">
        <f>SUM(F213:F215)</f>
        <v>1800</v>
      </c>
      <c r="G216" s="43">
        <f>SUM(G213:G215)</f>
        <v>0</v>
      </c>
      <c r="H216" s="71">
        <f t="shared" si="3"/>
        <v>1800</v>
      </c>
      <c r="I216" s="78">
        <f>SUM(I213:I215)</f>
        <v>801.2099999999999</v>
      </c>
    </row>
    <row r="217" spans="1:9" ht="15.75">
      <c r="A217" s="45">
        <v>36753</v>
      </c>
      <c r="B217" s="46" t="s">
        <v>91</v>
      </c>
      <c r="C217" s="54">
        <v>4261</v>
      </c>
      <c r="D217" s="54" t="s">
        <v>7</v>
      </c>
      <c r="E217" s="22" t="s">
        <v>70</v>
      </c>
      <c r="F217" s="50">
        <v>600</v>
      </c>
      <c r="G217" s="50">
        <v>0</v>
      </c>
      <c r="H217" s="20">
        <f t="shared" si="3"/>
        <v>600</v>
      </c>
      <c r="I217" s="20">
        <v>250.32</v>
      </c>
    </row>
    <row r="218" spans="1:9" ht="15.75">
      <c r="A218" s="61"/>
      <c r="B218" s="62"/>
      <c r="C218" s="12">
        <v>4431</v>
      </c>
      <c r="D218" s="12" t="s">
        <v>7</v>
      </c>
      <c r="E218" s="22" t="s">
        <v>71</v>
      </c>
      <c r="F218" s="13">
        <v>200</v>
      </c>
      <c r="G218" s="13">
        <v>0</v>
      </c>
      <c r="H218" s="20">
        <f t="shared" si="3"/>
        <v>200</v>
      </c>
      <c r="I218" s="20">
        <v>9.24</v>
      </c>
    </row>
    <row r="219" spans="1:9" ht="16.5" thickBot="1">
      <c r="A219" s="39"/>
      <c r="B219" s="40" t="s">
        <v>47</v>
      </c>
      <c r="C219" s="41"/>
      <c r="D219" s="41"/>
      <c r="E219" s="42"/>
      <c r="F219" s="43">
        <f>SUM(F217:F218)</f>
        <v>800</v>
      </c>
      <c r="G219" s="43">
        <f>SUM(G217:G218)</f>
        <v>0</v>
      </c>
      <c r="H219" s="71">
        <f t="shared" si="3"/>
        <v>800</v>
      </c>
      <c r="I219" s="78">
        <f>SUM(I217:I218)</f>
        <v>259.56</v>
      </c>
    </row>
    <row r="220" spans="1:9" ht="15.75">
      <c r="A220" s="11">
        <v>36754</v>
      </c>
      <c r="B220" s="15" t="s">
        <v>77</v>
      </c>
      <c r="C220" s="54">
        <v>3214</v>
      </c>
      <c r="D220" s="54" t="s">
        <v>6</v>
      </c>
      <c r="E220" s="22" t="s">
        <v>113</v>
      </c>
      <c r="F220" s="59">
        <v>0</v>
      </c>
      <c r="G220" s="50">
        <v>1700</v>
      </c>
      <c r="H220" s="20">
        <f t="shared" si="3"/>
        <v>1700</v>
      </c>
      <c r="I220" s="20">
        <v>-141.18</v>
      </c>
    </row>
    <row r="221" spans="1:9" ht="15.75">
      <c r="A221" s="11"/>
      <c r="B221" s="14" t="s">
        <v>78</v>
      </c>
      <c r="C221" s="12">
        <v>4261</v>
      </c>
      <c r="D221" s="12" t="s">
        <v>7</v>
      </c>
      <c r="E221" s="22" t="s">
        <v>70</v>
      </c>
      <c r="F221" s="13">
        <v>600</v>
      </c>
      <c r="G221" s="13">
        <v>400</v>
      </c>
      <c r="H221" s="20">
        <f t="shared" si="3"/>
        <v>1000</v>
      </c>
      <c r="I221" s="20">
        <v>605</v>
      </c>
    </row>
    <row r="222" spans="1:9" ht="15.75">
      <c r="A222" s="11"/>
      <c r="B222" s="14" t="s">
        <v>103</v>
      </c>
      <c r="C222" s="9">
        <v>4331</v>
      </c>
      <c r="D222" s="9" t="s">
        <v>7</v>
      </c>
      <c r="E222" s="21" t="s">
        <v>8</v>
      </c>
      <c r="F222" s="10">
        <v>270000</v>
      </c>
      <c r="G222" s="10">
        <v>280000</v>
      </c>
      <c r="H222" s="20">
        <f t="shared" si="3"/>
        <v>550000</v>
      </c>
      <c r="I222" s="20">
        <v>574869.91</v>
      </c>
    </row>
    <row r="223" spans="1:9" ht="15.75">
      <c r="A223" s="8"/>
      <c r="B223" s="14"/>
      <c r="C223" s="9">
        <v>4332</v>
      </c>
      <c r="D223" s="9" t="s">
        <v>7</v>
      </c>
      <c r="E223" s="21" t="s">
        <v>9</v>
      </c>
      <c r="F223" s="10">
        <v>0</v>
      </c>
      <c r="G223" s="10">
        <v>100</v>
      </c>
      <c r="H223" s="20">
        <f t="shared" si="3"/>
        <v>100</v>
      </c>
      <c r="I223" s="20">
        <v>117.9</v>
      </c>
    </row>
    <row r="224" spans="1:9" ht="15.75">
      <c r="A224" s="8"/>
      <c r="B224" s="14"/>
      <c r="C224" s="12">
        <v>4431</v>
      </c>
      <c r="D224" s="12" t="s">
        <v>7</v>
      </c>
      <c r="E224" s="22" t="s">
        <v>71</v>
      </c>
      <c r="F224" s="13">
        <v>200</v>
      </c>
      <c r="G224" s="13">
        <v>0</v>
      </c>
      <c r="H224" s="20">
        <f t="shared" si="3"/>
        <v>200</v>
      </c>
      <c r="I224" s="20">
        <v>0</v>
      </c>
    </row>
    <row r="225" spans="1:9" ht="15.75">
      <c r="A225" s="8"/>
      <c r="B225" s="14"/>
      <c r="C225" s="12">
        <v>4452</v>
      </c>
      <c r="D225" s="12" t="s">
        <v>7</v>
      </c>
      <c r="E225" s="22" t="s">
        <v>16</v>
      </c>
      <c r="F225" s="13">
        <v>0</v>
      </c>
      <c r="G225" s="13">
        <v>1300</v>
      </c>
      <c r="H225" s="20">
        <f t="shared" si="3"/>
        <v>1300</v>
      </c>
      <c r="I225" s="20">
        <v>816.12</v>
      </c>
    </row>
    <row r="226" spans="1:9" ht="16.5" thickBot="1">
      <c r="A226" s="39"/>
      <c r="B226" s="40" t="s">
        <v>47</v>
      </c>
      <c r="C226" s="41"/>
      <c r="D226" s="41"/>
      <c r="E226" s="42"/>
      <c r="F226" s="43">
        <f>F225+F224+F223+F222+F221-F220</f>
        <v>270800</v>
      </c>
      <c r="G226" s="43">
        <f>G225+G224+G223+G222+G221-G220</f>
        <v>280100</v>
      </c>
      <c r="H226" s="43">
        <f>H225+H224+H223+H222+H221-H220</f>
        <v>550900</v>
      </c>
      <c r="I226" s="78">
        <f>I225+I224+I223+I222+I221-I220</f>
        <v>576550.1100000001</v>
      </c>
    </row>
    <row r="227" spans="1:9" s="38" customFormat="1" ht="18.75" thickBot="1">
      <c r="A227" s="35"/>
      <c r="B227" s="36" t="s">
        <v>48</v>
      </c>
      <c r="C227" s="35"/>
      <c r="D227" s="35"/>
      <c r="E227" s="37"/>
      <c r="F227" s="34">
        <f>F5+F15+F20+F28+F31+F41+F44+F47+F49+F60+F63+F66+F71+F77+F79+F83+F87+F92+F98+F106+F117+F120+F133+F147+F158+F161+F164+F168+F179+F185+F194+F196+F202+F204+F208+F212+F216+F219+F226</f>
        <v>9089700</v>
      </c>
      <c r="G227" s="34">
        <f>G5+G15+G20+G28+G31+G41+G44+G47+G49+G60+G63+G66+G71+G77+G79+G83+G87+G92+G98+G106+G117+G120+G133+G147+G158+G161+G164+G168+G179+G185+G194+G196+G202+G204+G208+G212+G216+G219+G226</f>
        <v>2755300</v>
      </c>
      <c r="H227" s="34">
        <f>H5+H15+H20+H28+H31+H41+H44+H47+H49+H60+H63+H66+H71+H77+H79+H83+H87+H92+H98+H106+H117+H120+H133+H147+H158+H161+H164+H168+H179+H185+H194+H196+H202+H204+H208+H212+H216+H219+H226</f>
        <v>11845000</v>
      </c>
      <c r="I227" s="90">
        <f>I5+I15+I20+I28+I31+I41+I44+I47+I49+I60+I63+I66+I71+I77+I79+I83+I87+I92+I98+I106+I117+I120+I133+I147+I158+I161+I164+I168+I179+I185+I194+I196+I202+I204+I208+I212+I216+I219+I226</f>
        <v>11687466.990000002</v>
      </c>
    </row>
    <row r="228" spans="2:3" ht="15.75">
      <c r="B228" s="1"/>
      <c r="C228" s="4" t="s">
        <v>46</v>
      </c>
    </row>
    <row r="229" spans="2:4" ht="15.75">
      <c r="B229" s="1"/>
      <c r="D229" s="4" t="s">
        <v>18</v>
      </c>
    </row>
    <row r="230" spans="2:5" ht="15.75">
      <c r="B230" s="1"/>
      <c r="E230" s="6" t="s">
        <v>46</v>
      </c>
    </row>
    <row r="231" ht="15.75">
      <c r="B231" s="1"/>
    </row>
    <row r="232" ht="15.75">
      <c r="B232" s="1" t="s">
        <v>46</v>
      </c>
    </row>
    <row r="233" ht="15.75">
      <c r="B233" s="1"/>
    </row>
    <row r="234" ht="15.75">
      <c r="B234" s="1"/>
    </row>
    <row r="235" ht="15.75">
      <c r="B235" s="1"/>
    </row>
    <row r="236" ht="15.75">
      <c r="B236" s="1"/>
    </row>
    <row r="237" ht="15.75">
      <c r="B237" s="1"/>
    </row>
    <row r="238" ht="15.75">
      <c r="B238" s="1"/>
    </row>
    <row r="239" ht="15.75">
      <c r="B239" s="1"/>
    </row>
    <row r="240" ht="15.75">
      <c r="B240" s="1"/>
    </row>
    <row r="241" ht="15.75">
      <c r="B241" s="1"/>
    </row>
    <row r="242" ht="15.75">
      <c r="B242" s="1"/>
    </row>
    <row r="243" ht="15.75">
      <c r="B243" s="1"/>
    </row>
    <row r="244" ht="15.75">
      <c r="B244" s="1"/>
    </row>
    <row r="245" ht="15.75">
      <c r="B245" s="1"/>
    </row>
    <row r="246" ht="15.75">
      <c r="B246" s="1"/>
    </row>
    <row r="247" ht="15.75">
      <c r="B247" s="1"/>
    </row>
    <row r="248" ht="15.75">
      <c r="B248" s="1"/>
    </row>
    <row r="249" ht="15.75">
      <c r="B249" s="1"/>
    </row>
    <row r="250" ht="15.75">
      <c r="B250" s="1"/>
    </row>
    <row r="251" ht="15.75">
      <c r="B251" s="1"/>
    </row>
    <row r="252" ht="15.75">
      <c r="B252" s="1"/>
    </row>
    <row r="253" ht="15.75">
      <c r="B253" s="1"/>
    </row>
    <row r="254" ht="15.75">
      <c r="B254" s="1"/>
    </row>
    <row r="255" ht="15.75">
      <c r="B255" s="1"/>
    </row>
    <row r="256" ht="15.75">
      <c r="B256" s="1"/>
    </row>
    <row r="257" ht="15.75">
      <c r="B257" s="1"/>
    </row>
    <row r="258" ht="15.75">
      <c r="B258" s="1"/>
    </row>
    <row r="259" ht="15.75">
      <c r="B259" s="1"/>
    </row>
    <row r="260" ht="15.75">
      <c r="B260" s="1"/>
    </row>
    <row r="261" ht="15.75">
      <c r="B261" s="1"/>
    </row>
    <row r="262" ht="15.75">
      <c r="B262" s="1"/>
    </row>
    <row r="263" ht="15.75">
      <c r="B263" s="1"/>
    </row>
    <row r="264" ht="15.75">
      <c r="B264" s="1"/>
    </row>
    <row r="265" ht="15.75">
      <c r="B265" s="1"/>
    </row>
    <row r="266" ht="15.75">
      <c r="B266" s="1"/>
    </row>
    <row r="267" ht="15.75">
      <c r="B267" s="1"/>
    </row>
    <row r="268" ht="15.75">
      <c r="B268" s="1"/>
    </row>
    <row r="269" ht="15.75">
      <c r="B269" s="1"/>
    </row>
    <row r="270" ht="15.75">
      <c r="B270" s="1"/>
    </row>
    <row r="271" ht="15.75">
      <c r="B271" s="1"/>
    </row>
    <row r="272" ht="15.75">
      <c r="B272" s="1"/>
    </row>
    <row r="273" ht="15.75">
      <c r="B273" s="1"/>
    </row>
    <row r="274" ht="15.75">
      <c r="B274" s="1"/>
    </row>
    <row r="275" ht="15.75">
      <c r="B275" s="1"/>
    </row>
    <row r="276" ht="15.75">
      <c r="B276" s="1"/>
    </row>
    <row r="277" ht="15.75">
      <c r="B277" s="1"/>
    </row>
    <row r="278" ht="15.75">
      <c r="B278" s="1"/>
    </row>
    <row r="279" ht="15.75">
      <c r="B279" s="1"/>
    </row>
    <row r="280" ht="15.75">
      <c r="B280" s="1"/>
    </row>
    <row r="281" ht="15.75">
      <c r="B281" s="1"/>
    </row>
    <row r="282" ht="15.75">
      <c r="B282" s="1"/>
    </row>
    <row r="283" ht="15.75">
      <c r="B283" s="1"/>
    </row>
    <row r="284" ht="15.75">
      <c r="B284" s="1"/>
    </row>
    <row r="285" ht="15.75">
      <c r="B285" s="1"/>
    </row>
    <row r="286" ht="15.75">
      <c r="B286" s="1"/>
    </row>
    <row r="287" ht="15.75">
      <c r="B287" s="1"/>
    </row>
    <row r="288" ht="15.75">
      <c r="B288" s="1"/>
    </row>
    <row r="289" ht="15.75">
      <c r="B289" s="1"/>
    </row>
    <row r="290" ht="15.75">
      <c r="B290" s="1"/>
    </row>
    <row r="291" ht="15.75">
      <c r="B291" s="1"/>
    </row>
    <row r="292" ht="15.75">
      <c r="B292" s="1"/>
    </row>
    <row r="293" ht="15.75">
      <c r="B293" s="1"/>
    </row>
    <row r="294" ht="15.75">
      <c r="B294" s="1"/>
    </row>
    <row r="295" ht="15.75">
      <c r="B295" s="1"/>
    </row>
    <row r="296" ht="15.75">
      <c r="B296" s="1"/>
    </row>
    <row r="297" ht="15.75">
      <c r="B297" s="1"/>
    </row>
    <row r="298" ht="15.75">
      <c r="B298" s="1"/>
    </row>
    <row r="299" ht="15.75">
      <c r="B299" s="1"/>
    </row>
    <row r="300" ht="15.75">
      <c r="B300" s="1"/>
    </row>
    <row r="301" ht="15.75">
      <c r="B301" s="1"/>
    </row>
    <row r="302" ht="15.75">
      <c r="B302" s="1"/>
    </row>
    <row r="303" ht="15.75">
      <c r="B303" s="1"/>
    </row>
    <row r="304" ht="15.75">
      <c r="B304" s="1"/>
    </row>
    <row r="305" ht="15.75">
      <c r="B305" s="1"/>
    </row>
    <row r="306" ht="15.75">
      <c r="B306" s="1"/>
    </row>
    <row r="307" ht="15.75">
      <c r="B307" s="1"/>
    </row>
    <row r="308" ht="15.75">
      <c r="B308" s="1"/>
    </row>
    <row r="309" ht="15.75">
      <c r="B309" s="1"/>
    </row>
    <row r="310" ht="15.75">
      <c r="B310" s="1"/>
    </row>
    <row r="311" ht="15.75">
      <c r="B311" s="1"/>
    </row>
    <row r="312" ht="15.75">
      <c r="B312" s="1"/>
    </row>
    <row r="313" ht="15.75">
      <c r="B313" s="1"/>
    </row>
    <row r="314" ht="15.75">
      <c r="B314" s="1"/>
    </row>
    <row r="315" ht="15.75">
      <c r="B315" s="1"/>
    </row>
    <row r="316" ht="15.75">
      <c r="B316" s="1"/>
    </row>
    <row r="317" ht="15.75">
      <c r="B317" s="1"/>
    </row>
    <row r="318" ht="15.75">
      <c r="B318" s="1"/>
    </row>
    <row r="319" ht="15.75">
      <c r="B319" s="1"/>
    </row>
    <row r="320" ht="15.75">
      <c r="B320" s="1"/>
    </row>
    <row r="321" ht="15.75">
      <c r="B321" s="1"/>
    </row>
    <row r="322" ht="15.75">
      <c r="B322" s="1"/>
    </row>
    <row r="323" ht="15.75">
      <c r="B323" s="1"/>
    </row>
    <row r="324" ht="15.75">
      <c r="B324" s="1"/>
    </row>
    <row r="325" ht="15.75">
      <c r="B325" s="1"/>
    </row>
    <row r="326" ht="15.75">
      <c r="B326" s="1"/>
    </row>
    <row r="327" ht="15.75">
      <c r="B327" s="1"/>
    </row>
    <row r="328" ht="15.75">
      <c r="B328" s="1"/>
    </row>
    <row r="329" ht="15.75">
      <c r="B329" s="1"/>
    </row>
    <row r="330" ht="15.75">
      <c r="B330" s="1"/>
    </row>
    <row r="331" ht="15.75">
      <c r="B331" s="1"/>
    </row>
    <row r="332" ht="15.75">
      <c r="B332" s="1"/>
    </row>
    <row r="333" ht="15.75">
      <c r="B333" s="1"/>
    </row>
    <row r="334" ht="15.75">
      <c r="B334" s="1"/>
    </row>
    <row r="335" ht="15.75">
      <c r="B335" s="1"/>
    </row>
    <row r="336" ht="15.75">
      <c r="B336" s="1"/>
    </row>
    <row r="337" ht="15.75">
      <c r="B337" s="1"/>
    </row>
    <row r="338" ht="15.75">
      <c r="B338" s="1"/>
    </row>
    <row r="339" ht="15.75">
      <c r="B339" s="1"/>
    </row>
    <row r="340" ht="15.75">
      <c r="B340" s="1"/>
    </row>
    <row r="341" ht="15.75">
      <c r="B341" s="1"/>
    </row>
    <row r="342" ht="15.75">
      <c r="B342" s="1"/>
    </row>
    <row r="343" ht="15.75">
      <c r="B343" s="1"/>
    </row>
    <row r="344" ht="15.75">
      <c r="B344" s="1"/>
    </row>
    <row r="345" ht="15.75">
      <c r="B345" s="1"/>
    </row>
    <row r="346" ht="15.75">
      <c r="B346" s="1"/>
    </row>
    <row r="347" ht="15.75">
      <c r="B347" s="1"/>
    </row>
    <row r="348" ht="15.75">
      <c r="B348" s="1"/>
    </row>
    <row r="349" ht="15.75">
      <c r="B349" s="1"/>
    </row>
    <row r="350" ht="15.75">
      <c r="B350" s="1"/>
    </row>
    <row r="351" ht="15.75">
      <c r="B351" s="1"/>
    </row>
    <row r="352" ht="15.75">
      <c r="B352" s="1"/>
    </row>
    <row r="353" ht="15.75">
      <c r="B353" s="1"/>
    </row>
    <row r="354" ht="15.75">
      <c r="B354" s="1"/>
    </row>
    <row r="355" ht="15.75">
      <c r="B355" s="1"/>
    </row>
    <row r="356" ht="15.75">
      <c r="B356" s="1"/>
    </row>
    <row r="357" ht="15.75">
      <c r="B357" s="1"/>
    </row>
    <row r="358" ht="15.75">
      <c r="B358" s="1"/>
    </row>
    <row r="359" ht="15.75">
      <c r="B359" s="1"/>
    </row>
    <row r="360" ht="15.75">
      <c r="B360" s="1"/>
    </row>
    <row r="361" ht="15.75">
      <c r="B361" s="1"/>
    </row>
    <row r="362" ht="15.75">
      <c r="B362" s="1"/>
    </row>
    <row r="363" ht="15.75">
      <c r="B363" s="1"/>
    </row>
    <row r="364" ht="15.75">
      <c r="B364" s="1"/>
    </row>
    <row r="365" ht="15.75">
      <c r="B365" s="1"/>
    </row>
    <row r="366" ht="15.75">
      <c r="B366" s="1"/>
    </row>
    <row r="367" ht="15.75">
      <c r="B367" s="1"/>
    </row>
    <row r="368" ht="15.75">
      <c r="B368" s="1"/>
    </row>
    <row r="369" ht="15.75">
      <c r="B369" s="1"/>
    </row>
    <row r="370" ht="15.75">
      <c r="B370" s="1"/>
    </row>
    <row r="371" ht="15.75">
      <c r="B371" s="1"/>
    </row>
    <row r="372" ht="15.75">
      <c r="B372" s="1"/>
    </row>
    <row r="373" ht="15.75">
      <c r="B373" s="1"/>
    </row>
    <row r="374" ht="15.75">
      <c r="B374" s="1"/>
    </row>
    <row r="375" ht="15.75">
      <c r="B375" s="1"/>
    </row>
    <row r="376" ht="15.75">
      <c r="B376" s="1"/>
    </row>
    <row r="377" ht="15.75">
      <c r="B377" s="1"/>
    </row>
    <row r="378" ht="15.75">
      <c r="B378" s="1"/>
    </row>
    <row r="379" ht="15.75">
      <c r="B379" s="1"/>
    </row>
    <row r="380" ht="15.75">
      <c r="B380" s="1"/>
    </row>
    <row r="381" ht="15.75">
      <c r="B381" s="1"/>
    </row>
    <row r="382" ht="15.75">
      <c r="B382" s="1"/>
    </row>
    <row r="383" ht="15.75">
      <c r="B383" s="1"/>
    </row>
    <row r="384" ht="15.75">
      <c r="B384" s="1"/>
    </row>
    <row r="385" ht="15.75">
      <c r="B385" s="1"/>
    </row>
    <row r="386" ht="15.75">
      <c r="B386" s="1"/>
    </row>
    <row r="387" ht="15.75">
      <c r="B387" s="1"/>
    </row>
    <row r="388" ht="15.75">
      <c r="B388" s="1"/>
    </row>
    <row r="389" ht="15.75">
      <c r="B389" s="1"/>
    </row>
    <row r="390" ht="15.75">
      <c r="B390" s="1"/>
    </row>
    <row r="391" ht="15.75">
      <c r="B391" s="1"/>
    </row>
    <row r="392" ht="15.75">
      <c r="B392" s="1"/>
    </row>
    <row r="393" ht="15.75">
      <c r="B393" s="1"/>
    </row>
    <row r="394" ht="15.75">
      <c r="B394" s="1"/>
    </row>
    <row r="395" ht="15.75">
      <c r="B395" s="1"/>
    </row>
    <row r="396" ht="15.75">
      <c r="B396" s="1"/>
    </row>
    <row r="397" ht="15.75">
      <c r="B397" s="1"/>
    </row>
    <row r="398" ht="15.75">
      <c r="B398" s="1"/>
    </row>
    <row r="399" ht="15.75">
      <c r="B399" s="1"/>
    </row>
    <row r="400" ht="15.75">
      <c r="B400" s="1"/>
    </row>
    <row r="401" ht="15.75">
      <c r="B401" s="1"/>
    </row>
    <row r="402" ht="15.75">
      <c r="B402" s="1"/>
    </row>
    <row r="403" ht="15.75">
      <c r="B403" s="1"/>
    </row>
    <row r="404" ht="15.75">
      <c r="B404" s="1"/>
    </row>
    <row r="405" ht="15.75">
      <c r="B405" s="1"/>
    </row>
    <row r="406" ht="15.75">
      <c r="B406" s="1"/>
    </row>
    <row r="407" ht="15.75">
      <c r="B407" s="1"/>
    </row>
    <row r="408" ht="15.75">
      <c r="B408" s="1"/>
    </row>
    <row r="409" ht="15.75">
      <c r="B409" s="1"/>
    </row>
    <row r="410" ht="15.75">
      <c r="B410" s="1"/>
    </row>
    <row r="411" ht="15.75">
      <c r="B411" s="1"/>
    </row>
    <row r="412" ht="15.75">
      <c r="B412" s="1"/>
    </row>
    <row r="413" ht="15.75">
      <c r="B413" s="1"/>
    </row>
    <row r="414" ht="15.75">
      <c r="B414" s="1"/>
    </row>
    <row r="415" ht="15.75">
      <c r="B415" s="1"/>
    </row>
    <row r="416" ht="15.75">
      <c r="B416" s="1"/>
    </row>
    <row r="417" ht="15.75">
      <c r="B417" s="1"/>
    </row>
    <row r="418" ht="15.75">
      <c r="B418" s="1"/>
    </row>
    <row r="419" ht="15.75">
      <c r="B419" s="1"/>
    </row>
    <row r="420" ht="15.75">
      <c r="B420" s="1"/>
    </row>
    <row r="421" ht="15.75">
      <c r="B421" s="1"/>
    </row>
    <row r="422" ht="15.75">
      <c r="B422" s="1"/>
    </row>
    <row r="423" ht="15.75">
      <c r="B423" s="1"/>
    </row>
    <row r="424" ht="15.75">
      <c r="B424" s="1"/>
    </row>
    <row r="425" ht="15.75">
      <c r="B425" s="1"/>
    </row>
    <row r="426" ht="15.75">
      <c r="B426" s="1"/>
    </row>
    <row r="427" ht="15.75">
      <c r="B427" s="1"/>
    </row>
    <row r="428" ht="15.75">
      <c r="B428" s="1"/>
    </row>
    <row r="429" ht="15.75">
      <c r="B429" s="1"/>
    </row>
    <row r="430" ht="15.75">
      <c r="B430" s="1"/>
    </row>
    <row r="431" ht="15.75">
      <c r="B431" s="1"/>
    </row>
    <row r="432" ht="15.75">
      <c r="B432" s="1"/>
    </row>
    <row r="433" ht="15.75">
      <c r="B433" s="1"/>
    </row>
    <row r="434" ht="15.75">
      <c r="B434" s="1"/>
    </row>
    <row r="435" ht="15.75">
      <c r="B435" s="1"/>
    </row>
    <row r="436" ht="15.75">
      <c r="B436" s="1"/>
    </row>
    <row r="437" ht="15.75">
      <c r="B437" s="1"/>
    </row>
    <row r="438" ht="15.75">
      <c r="B438" s="1"/>
    </row>
    <row r="439" ht="15.75">
      <c r="B439" s="1"/>
    </row>
    <row r="440" ht="15.75">
      <c r="B440" s="1"/>
    </row>
    <row r="441" ht="15.75">
      <c r="B441" s="1"/>
    </row>
    <row r="442" ht="15.75">
      <c r="B442" s="1"/>
    </row>
    <row r="443" ht="15.75">
      <c r="B443" s="1"/>
    </row>
    <row r="444" ht="15.75">
      <c r="B444" s="1"/>
    </row>
    <row r="445" ht="15.75">
      <c r="B445" s="1"/>
    </row>
    <row r="446" ht="15.75">
      <c r="B446" s="1"/>
    </row>
    <row r="447" ht="15.75">
      <c r="B447" s="1"/>
    </row>
    <row r="448" ht="15.75">
      <c r="B448" s="1"/>
    </row>
    <row r="449" ht="15.75">
      <c r="B449" s="1"/>
    </row>
    <row r="450" ht="15.75">
      <c r="B450" s="1"/>
    </row>
    <row r="451" ht="15.75">
      <c r="B451" s="1"/>
    </row>
    <row r="452" ht="15.75">
      <c r="B452" s="1"/>
    </row>
    <row r="453" ht="15.75">
      <c r="B453" s="1"/>
    </row>
    <row r="454" ht="15.75">
      <c r="B454" s="1"/>
    </row>
    <row r="455" ht="15.75">
      <c r="B455" s="1"/>
    </row>
    <row r="456" ht="15.75">
      <c r="B456" s="1"/>
    </row>
    <row r="457" ht="15.75">
      <c r="B457" s="1"/>
    </row>
    <row r="458" ht="15.75">
      <c r="B458" s="1"/>
    </row>
    <row r="459" ht="15.75">
      <c r="B459" s="1"/>
    </row>
    <row r="460" ht="15.75">
      <c r="B460" s="1"/>
    </row>
    <row r="461" ht="15.75">
      <c r="B461" s="1"/>
    </row>
    <row r="462" ht="15.75">
      <c r="B462" s="1"/>
    </row>
    <row r="463" ht="15.75">
      <c r="B463" s="1"/>
    </row>
    <row r="464" ht="15.75">
      <c r="B464" s="1"/>
    </row>
    <row r="465" ht="15.75">
      <c r="B465" s="1"/>
    </row>
    <row r="466" ht="15.75">
      <c r="B466" s="1"/>
    </row>
    <row r="467" ht="15.75">
      <c r="B467" s="1"/>
    </row>
    <row r="468" ht="15.75">
      <c r="B468" s="1"/>
    </row>
    <row r="469" ht="15.75">
      <c r="B469" s="1"/>
    </row>
    <row r="470" ht="15.75">
      <c r="B470" s="1"/>
    </row>
    <row r="471" ht="15.75">
      <c r="B471" s="1"/>
    </row>
    <row r="472" ht="15.75">
      <c r="B472" s="1"/>
    </row>
    <row r="473" ht="15.75">
      <c r="B473" s="1"/>
    </row>
    <row r="474" ht="15.75">
      <c r="B474" s="1"/>
    </row>
    <row r="475" ht="15.75">
      <c r="B475" s="1"/>
    </row>
    <row r="476" ht="15.75">
      <c r="B476" s="1"/>
    </row>
    <row r="477" ht="15.75">
      <c r="B477" s="1"/>
    </row>
    <row r="478" ht="15.75">
      <c r="B478" s="1"/>
    </row>
    <row r="479" ht="15.75">
      <c r="B479" s="1"/>
    </row>
    <row r="480" ht="15.75">
      <c r="B480" s="1"/>
    </row>
    <row r="481" ht="15.75">
      <c r="B481" s="1"/>
    </row>
    <row r="482" ht="15.75">
      <c r="B482" s="1"/>
    </row>
    <row r="483" ht="15.75">
      <c r="B483" s="1"/>
    </row>
    <row r="484" ht="15.75">
      <c r="B484" s="1"/>
    </row>
    <row r="485" ht="15.75">
      <c r="B485" s="1"/>
    </row>
    <row r="486" ht="15.75">
      <c r="B486" s="1"/>
    </row>
    <row r="487" ht="15.75">
      <c r="B487" s="1"/>
    </row>
    <row r="488" ht="15.75">
      <c r="B488" s="1"/>
    </row>
    <row r="489" ht="15.75">
      <c r="B489" s="1"/>
    </row>
    <row r="490" ht="15.75">
      <c r="B490" s="1"/>
    </row>
    <row r="491" ht="15.75">
      <c r="B491" s="1"/>
    </row>
    <row r="492" ht="15.75">
      <c r="B492" s="1"/>
    </row>
    <row r="493" ht="15.75">
      <c r="B493" s="1"/>
    </row>
    <row r="494" ht="15.75">
      <c r="B494" s="1"/>
    </row>
    <row r="495" ht="15.75">
      <c r="B495" s="1"/>
    </row>
    <row r="496" ht="15.75">
      <c r="B496" s="1"/>
    </row>
    <row r="497" ht="15.75">
      <c r="B497" s="1"/>
    </row>
    <row r="498" ht="15.75">
      <c r="B498" s="1"/>
    </row>
    <row r="499" ht="15.75">
      <c r="B499" s="1"/>
    </row>
    <row r="500" ht="15.75">
      <c r="B500" s="1"/>
    </row>
    <row r="501" ht="15.75">
      <c r="B501" s="1"/>
    </row>
    <row r="502" ht="15.75">
      <c r="B502" s="1"/>
    </row>
    <row r="503" ht="15.75">
      <c r="B503" s="1"/>
    </row>
    <row r="504" ht="15.75">
      <c r="B504" s="1"/>
    </row>
    <row r="505" ht="15.75">
      <c r="B505" s="1"/>
    </row>
    <row r="506" ht="15.75">
      <c r="B506" s="1"/>
    </row>
    <row r="507" ht="15.75">
      <c r="B507" s="1"/>
    </row>
    <row r="508" ht="15.75">
      <c r="B508" s="1"/>
    </row>
    <row r="509" ht="15.75">
      <c r="B509" s="1"/>
    </row>
    <row r="510" ht="15.75">
      <c r="B510" s="1"/>
    </row>
    <row r="511" ht="15.75">
      <c r="B511" s="1"/>
    </row>
    <row r="512" ht="15.75">
      <c r="B512" s="1"/>
    </row>
    <row r="513" ht="15.75">
      <c r="B513" s="1"/>
    </row>
    <row r="514" ht="15.75">
      <c r="B514" s="1"/>
    </row>
    <row r="515" ht="15.75">
      <c r="B515" s="1"/>
    </row>
    <row r="516" ht="15.75">
      <c r="B516" s="1"/>
    </row>
    <row r="517" ht="15.75">
      <c r="B517" s="1"/>
    </row>
    <row r="518" ht="15.75">
      <c r="B518" s="1"/>
    </row>
    <row r="519" ht="15.75">
      <c r="B519" s="1"/>
    </row>
    <row r="520" ht="15.75">
      <c r="B520" s="1"/>
    </row>
    <row r="521" ht="15.75">
      <c r="B521" s="1"/>
    </row>
    <row r="522" ht="15.75">
      <c r="B522" s="1"/>
    </row>
    <row r="523" ht="15.75">
      <c r="B523" s="1"/>
    </row>
    <row r="524" ht="15.75">
      <c r="B524" s="1"/>
    </row>
    <row r="525" ht="15.75">
      <c r="B525" s="1"/>
    </row>
    <row r="526" ht="15.75">
      <c r="B526" s="1"/>
    </row>
    <row r="527" ht="15.75">
      <c r="B527" s="1"/>
    </row>
    <row r="528" ht="15.75">
      <c r="B528" s="1"/>
    </row>
    <row r="529" ht="15.75">
      <c r="B529" s="1"/>
    </row>
    <row r="530" ht="15.75">
      <c r="B530" s="1"/>
    </row>
    <row r="531" ht="15.75">
      <c r="B531" s="1"/>
    </row>
    <row r="532" ht="15.75">
      <c r="B532" s="1"/>
    </row>
    <row r="533" ht="15.75">
      <c r="B533" s="1"/>
    </row>
    <row r="534" ht="15.75">
      <c r="B534" s="1"/>
    </row>
    <row r="535" ht="15.75">
      <c r="B535" s="1"/>
    </row>
    <row r="536" ht="15.75">
      <c r="B536" s="1"/>
    </row>
    <row r="537" ht="15.75">
      <c r="B537" s="1"/>
    </row>
    <row r="538" ht="15.75">
      <c r="B538" s="1"/>
    </row>
    <row r="539" ht="15.75">
      <c r="B539" s="1"/>
    </row>
    <row r="540" ht="15.75">
      <c r="B540" s="1"/>
    </row>
    <row r="541" ht="15.75">
      <c r="B541" s="1"/>
    </row>
    <row r="542" ht="15.75">
      <c r="B542" s="1"/>
    </row>
    <row r="543" ht="15.75">
      <c r="B543" s="1"/>
    </row>
    <row r="544" ht="15.75">
      <c r="B544" s="1"/>
    </row>
    <row r="545" ht="15.75">
      <c r="B545" s="1"/>
    </row>
    <row r="546" ht="15.75">
      <c r="B546" s="1"/>
    </row>
    <row r="547" ht="15.75">
      <c r="B547" s="1"/>
    </row>
    <row r="548" ht="15.75">
      <c r="B548" s="1"/>
    </row>
    <row r="549" ht="15.75">
      <c r="B549" s="1"/>
    </row>
    <row r="550" ht="15.75">
      <c r="B550" s="1"/>
    </row>
    <row r="551" ht="15.75">
      <c r="B551" s="1"/>
    </row>
    <row r="552" ht="15.75">
      <c r="B552" s="1"/>
    </row>
    <row r="553" ht="15.75">
      <c r="B553" s="1"/>
    </row>
    <row r="554" ht="15.75">
      <c r="B554" s="1"/>
    </row>
    <row r="555" ht="15.75">
      <c r="B555" s="1"/>
    </row>
    <row r="556" ht="15.75">
      <c r="B556" s="1"/>
    </row>
    <row r="557" ht="15.75">
      <c r="B557" s="1"/>
    </row>
    <row r="558" ht="15.75">
      <c r="B558" s="1"/>
    </row>
    <row r="559" ht="15.75">
      <c r="B559" s="1"/>
    </row>
    <row r="560" ht="15.75">
      <c r="B560" s="1"/>
    </row>
    <row r="561" ht="15.75">
      <c r="B561" s="1"/>
    </row>
    <row r="562" ht="15.75">
      <c r="B562" s="1"/>
    </row>
    <row r="563" ht="15.75">
      <c r="B563" s="1"/>
    </row>
    <row r="564" ht="15.75">
      <c r="B564" s="1"/>
    </row>
    <row r="565" ht="15.75">
      <c r="B565" s="1"/>
    </row>
    <row r="566" ht="15.75">
      <c r="B566" s="1"/>
    </row>
    <row r="567" ht="15.75">
      <c r="B567" s="1"/>
    </row>
    <row r="568" ht="15.75">
      <c r="B568" s="1"/>
    </row>
    <row r="569" ht="15.75">
      <c r="B569" s="1"/>
    </row>
    <row r="570" ht="15.75">
      <c r="B570" s="1"/>
    </row>
    <row r="571" ht="15.75">
      <c r="B571" s="1"/>
    </row>
    <row r="572" ht="15.75">
      <c r="B572" s="1"/>
    </row>
    <row r="573" ht="15.75">
      <c r="B573" s="1"/>
    </row>
    <row r="574" ht="15.75">
      <c r="B574" s="1"/>
    </row>
    <row r="575" ht="15.75">
      <c r="B575" s="1"/>
    </row>
    <row r="576" ht="15.75">
      <c r="B576" s="1"/>
    </row>
    <row r="577" ht="15.75">
      <c r="B577" s="1"/>
    </row>
    <row r="578" ht="15.75">
      <c r="B578" s="1"/>
    </row>
    <row r="579" ht="15.75">
      <c r="B579" s="1"/>
    </row>
    <row r="580" ht="15.75">
      <c r="B580" s="1"/>
    </row>
    <row r="581" ht="15.75">
      <c r="B581" s="1"/>
    </row>
    <row r="582" ht="15.75">
      <c r="B582" s="1"/>
    </row>
    <row r="583" ht="15.75">
      <c r="B583" s="1"/>
    </row>
    <row r="584" ht="15.75">
      <c r="B584" s="1"/>
    </row>
    <row r="585" ht="15.75">
      <c r="B585" s="1"/>
    </row>
    <row r="586" ht="15.75">
      <c r="B586" s="1"/>
    </row>
    <row r="587" ht="15.75">
      <c r="B587" s="1"/>
    </row>
    <row r="588" ht="15.75">
      <c r="B588" s="1"/>
    </row>
    <row r="589" ht="15.75">
      <c r="B589" s="1"/>
    </row>
    <row r="590" ht="15.75">
      <c r="B590" s="1"/>
    </row>
    <row r="591" ht="15.75">
      <c r="B591" s="1"/>
    </row>
    <row r="592" ht="15.75">
      <c r="B592" s="1"/>
    </row>
    <row r="593" ht="15.75">
      <c r="B593" s="1"/>
    </row>
    <row r="594" ht="15.75">
      <c r="B594" s="1"/>
    </row>
    <row r="595" ht="15.75">
      <c r="B595" s="1"/>
    </row>
    <row r="596" ht="15.75">
      <c r="B596" s="1"/>
    </row>
    <row r="597" ht="15.75">
      <c r="B597" s="1"/>
    </row>
    <row r="598" ht="15.75">
      <c r="B598" s="1"/>
    </row>
    <row r="599" ht="15.75">
      <c r="B599" s="1"/>
    </row>
    <row r="600" ht="15.75">
      <c r="B600" s="1"/>
    </row>
    <row r="601" ht="15.75">
      <c r="B601" s="1"/>
    </row>
    <row r="602" ht="15.75">
      <c r="B602" s="1"/>
    </row>
    <row r="603" ht="15.75">
      <c r="B603" s="1"/>
    </row>
    <row r="604" ht="15.75">
      <c r="B604" s="1"/>
    </row>
    <row r="605" ht="15.75">
      <c r="B605" s="1"/>
    </row>
    <row r="606" ht="15.75">
      <c r="B606" s="1"/>
    </row>
    <row r="607" ht="15.75">
      <c r="B607" s="1"/>
    </row>
    <row r="608" ht="15.75">
      <c r="B608" s="1"/>
    </row>
    <row r="609" ht="15.75">
      <c r="B609" s="1"/>
    </row>
    <row r="610" ht="15.75">
      <c r="B610" s="1"/>
    </row>
    <row r="611" ht="15.75">
      <c r="B611" s="1"/>
    </row>
    <row r="612" ht="15.75">
      <c r="B612" s="1"/>
    </row>
    <row r="613" ht="15.75">
      <c r="B613" s="1"/>
    </row>
    <row r="614" ht="15.75">
      <c r="B614" s="1"/>
    </row>
    <row r="615" ht="15.75">
      <c r="B615" s="1"/>
    </row>
    <row r="616" ht="15.75">
      <c r="B616" s="1"/>
    </row>
    <row r="617" ht="15.75">
      <c r="B617" s="1"/>
    </row>
    <row r="618" ht="15.75">
      <c r="B618" s="1"/>
    </row>
    <row r="619" ht="15.75">
      <c r="B619" s="1"/>
    </row>
    <row r="620" ht="15.75">
      <c r="B620" s="1"/>
    </row>
    <row r="621" ht="15.75">
      <c r="B621" s="1"/>
    </row>
    <row r="622" ht="15.75">
      <c r="B622" s="1"/>
    </row>
    <row r="623" ht="15.75">
      <c r="B623" s="1"/>
    </row>
    <row r="624" ht="15.75">
      <c r="B624" s="1"/>
    </row>
    <row r="625" ht="15.75">
      <c r="B625" s="1"/>
    </row>
    <row r="626" ht="15.75">
      <c r="B626" s="1"/>
    </row>
    <row r="627" ht="15.75">
      <c r="B627" s="1"/>
    </row>
    <row r="628" ht="15.75">
      <c r="B628" s="1"/>
    </row>
    <row r="629" ht="15.75">
      <c r="B629" s="1"/>
    </row>
    <row r="630" ht="15.75">
      <c r="B630" s="1"/>
    </row>
    <row r="631" ht="15.75">
      <c r="B631" s="1"/>
    </row>
    <row r="632" ht="15.75">
      <c r="B632" s="1"/>
    </row>
    <row r="633" ht="15.75">
      <c r="B633" s="1"/>
    </row>
    <row r="634" ht="15.75">
      <c r="B634" s="1"/>
    </row>
    <row r="635" ht="15.75">
      <c r="B635" s="1"/>
    </row>
    <row r="636" ht="15.75">
      <c r="B636" s="1"/>
    </row>
    <row r="637" ht="15.75">
      <c r="B637" s="1"/>
    </row>
    <row r="638" ht="15.75">
      <c r="B638" s="1"/>
    </row>
    <row r="639" ht="15.75">
      <c r="B639" s="1"/>
    </row>
    <row r="640" ht="15.75">
      <c r="B640" s="1"/>
    </row>
    <row r="641" ht="15.75">
      <c r="B641" s="1"/>
    </row>
    <row r="642" ht="15.75">
      <c r="B642" s="1"/>
    </row>
    <row r="643" ht="15.75">
      <c r="B643" s="1"/>
    </row>
    <row r="644" ht="15.75">
      <c r="B644" s="1"/>
    </row>
    <row r="645" ht="15.75">
      <c r="B645" s="1"/>
    </row>
    <row r="646" ht="15.75">
      <c r="B646" s="1"/>
    </row>
    <row r="647" ht="15.75">
      <c r="B647" s="1"/>
    </row>
    <row r="648" ht="15.75">
      <c r="B648" s="1"/>
    </row>
    <row r="649" ht="15.75">
      <c r="B649" s="1"/>
    </row>
    <row r="650" ht="15.75">
      <c r="B650" s="1"/>
    </row>
    <row r="651" ht="15.75">
      <c r="B651" s="1"/>
    </row>
    <row r="652" ht="15.75">
      <c r="B652" s="1"/>
    </row>
    <row r="653" ht="15.75">
      <c r="B653" s="1"/>
    </row>
    <row r="654" ht="15.75">
      <c r="B654" s="1"/>
    </row>
    <row r="655" ht="15.75">
      <c r="B655" s="1"/>
    </row>
    <row r="656" ht="15.75">
      <c r="B656" s="1"/>
    </row>
    <row r="657" ht="15.75">
      <c r="B657" s="1"/>
    </row>
    <row r="658" ht="15.75">
      <c r="B658" s="1"/>
    </row>
    <row r="659" ht="15.75">
      <c r="B659" s="1"/>
    </row>
    <row r="660" ht="15.75">
      <c r="B660" s="1"/>
    </row>
    <row r="661" ht="15.75">
      <c r="B661" s="1"/>
    </row>
    <row r="662" ht="15.75">
      <c r="B662" s="1"/>
    </row>
    <row r="663" ht="15.75">
      <c r="B663" s="1"/>
    </row>
    <row r="664" ht="15.75">
      <c r="B664" s="1"/>
    </row>
    <row r="665" ht="15.75">
      <c r="B665" s="1"/>
    </row>
    <row r="666" ht="15.75">
      <c r="B666" s="1"/>
    </row>
    <row r="667" ht="15.75">
      <c r="B667" s="1"/>
    </row>
    <row r="668" ht="15.75">
      <c r="B668" s="1"/>
    </row>
    <row r="669" ht="15.75">
      <c r="B669" s="1"/>
    </row>
    <row r="670" ht="15.75">
      <c r="B670" s="1"/>
    </row>
    <row r="671" ht="15.75">
      <c r="B671" s="1"/>
    </row>
    <row r="672" ht="15.75">
      <c r="B672" s="1"/>
    </row>
    <row r="673" ht="15.75">
      <c r="B673" s="1"/>
    </row>
    <row r="674" ht="15.75">
      <c r="B674" s="1"/>
    </row>
    <row r="675" ht="15.75">
      <c r="B675" s="1"/>
    </row>
    <row r="676" ht="15.75">
      <c r="B676" s="1"/>
    </row>
    <row r="677" ht="15.75">
      <c r="B677" s="1"/>
    </row>
    <row r="678" ht="15.75">
      <c r="B678" s="1"/>
    </row>
    <row r="679" ht="15.75">
      <c r="B679" s="1"/>
    </row>
    <row r="680" ht="15.75">
      <c r="B680" s="1"/>
    </row>
    <row r="681" ht="15.75">
      <c r="B681" s="1"/>
    </row>
    <row r="682" ht="15.75">
      <c r="B682" s="1"/>
    </row>
    <row r="683" ht="15.75">
      <c r="B683" s="1"/>
    </row>
    <row r="684" ht="15.75">
      <c r="B684" s="1"/>
    </row>
    <row r="685" ht="15.75">
      <c r="B685" s="1"/>
    </row>
    <row r="686" ht="15.75">
      <c r="B686" s="1"/>
    </row>
    <row r="687" ht="15.75">
      <c r="B687" s="1"/>
    </row>
    <row r="688" ht="15.75">
      <c r="B688" s="1"/>
    </row>
    <row r="689" ht="15.75">
      <c r="B689" s="1"/>
    </row>
    <row r="690" ht="15.75">
      <c r="B690" s="1"/>
    </row>
    <row r="691" ht="15.75">
      <c r="B691" s="1"/>
    </row>
    <row r="692" ht="15.75">
      <c r="B692" s="1"/>
    </row>
    <row r="693" ht="15.75">
      <c r="B693" s="1"/>
    </row>
    <row r="694" ht="15.75">
      <c r="B694" s="1"/>
    </row>
    <row r="695" ht="15.75">
      <c r="B695" s="1"/>
    </row>
    <row r="696" ht="15.75">
      <c r="B696" s="1"/>
    </row>
    <row r="697" ht="15.75">
      <c r="B697" s="1"/>
    </row>
    <row r="698" ht="15.75">
      <c r="B698" s="1"/>
    </row>
    <row r="699" ht="15.75">
      <c r="B699" s="1"/>
    </row>
    <row r="700" ht="15.75">
      <c r="B700" s="1"/>
    </row>
    <row r="701" ht="15.75">
      <c r="B701" s="1"/>
    </row>
    <row r="702" ht="15.75">
      <c r="B702" s="1"/>
    </row>
    <row r="703" ht="15.75">
      <c r="B703" s="1"/>
    </row>
    <row r="704" ht="15.75">
      <c r="B704" s="1"/>
    </row>
    <row r="705" ht="15.75">
      <c r="B705" s="1"/>
    </row>
    <row r="706" ht="15.75">
      <c r="B706" s="1"/>
    </row>
    <row r="707" ht="15.75">
      <c r="B707" s="1"/>
    </row>
    <row r="708" ht="15.75">
      <c r="B708" s="1"/>
    </row>
    <row r="709" ht="15.75">
      <c r="B709" s="1"/>
    </row>
    <row r="710" ht="15.75">
      <c r="B710" s="1"/>
    </row>
    <row r="711" ht="15.75">
      <c r="B711" s="1"/>
    </row>
    <row r="712" ht="15.75">
      <c r="B712" s="1"/>
    </row>
    <row r="713" ht="15.75">
      <c r="B713" s="1"/>
    </row>
    <row r="714" ht="15.75">
      <c r="B714" s="1"/>
    </row>
    <row r="715" ht="15.75">
      <c r="B715" s="1"/>
    </row>
    <row r="716" ht="15.75">
      <c r="B716" s="1"/>
    </row>
    <row r="717" ht="15.75">
      <c r="B717" s="1"/>
    </row>
    <row r="718" ht="15.75">
      <c r="B718" s="1"/>
    </row>
    <row r="719" ht="15.75">
      <c r="B719" s="1"/>
    </row>
    <row r="720" ht="15.75">
      <c r="B720" s="1"/>
    </row>
    <row r="721" ht="15.75">
      <c r="B721" s="1"/>
    </row>
    <row r="722" ht="15.75">
      <c r="B722" s="1"/>
    </row>
    <row r="723" ht="15.75">
      <c r="B723" s="1"/>
    </row>
    <row r="724" ht="15.75">
      <c r="B724" s="1"/>
    </row>
    <row r="725" ht="15.75">
      <c r="B725" s="1"/>
    </row>
    <row r="726" ht="15.75">
      <c r="B726" s="1"/>
    </row>
    <row r="727" ht="15.75">
      <c r="B727" s="1"/>
    </row>
    <row r="728" ht="15.75">
      <c r="B728" s="1"/>
    </row>
    <row r="729" ht="15.75">
      <c r="B729" s="1"/>
    </row>
    <row r="730" ht="15.75">
      <c r="B730" s="1"/>
    </row>
    <row r="731" ht="15.75">
      <c r="B731" s="1"/>
    </row>
    <row r="732" ht="15.75">
      <c r="B732" s="1"/>
    </row>
    <row r="733" ht="15.75">
      <c r="B733" s="1"/>
    </row>
    <row r="734" ht="15.75">
      <c r="B734" s="1"/>
    </row>
    <row r="735" ht="15.75">
      <c r="B735" s="1"/>
    </row>
    <row r="736" ht="15.75">
      <c r="B736" s="1"/>
    </row>
    <row r="737" ht="15.75">
      <c r="B737" s="1"/>
    </row>
    <row r="738" ht="15.75">
      <c r="B738" s="1"/>
    </row>
    <row r="739" ht="15.75">
      <c r="B739" s="1"/>
    </row>
    <row r="740" ht="15.75">
      <c r="B740" s="1"/>
    </row>
    <row r="741" ht="15.75">
      <c r="B741" s="1"/>
    </row>
    <row r="742" ht="15.75">
      <c r="B742" s="1"/>
    </row>
    <row r="743" ht="15.75">
      <c r="B743" s="1"/>
    </row>
    <row r="744" ht="15.75">
      <c r="B744" s="1"/>
    </row>
    <row r="745" ht="15.75">
      <c r="B745" s="1"/>
    </row>
    <row r="746" ht="15.75">
      <c r="B746" s="1"/>
    </row>
    <row r="747" ht="15.75">
      <c r="B747" s="1"/>
    </row>
    <row r="748" ht="15.75">
      <c r="B748" s="1"/>
    </row>
    <row r="749" ht="15.75">
      <c r="B749" s="1"/>
    </row>
    <row r="750" ht="15.75">
      <c r="B750" s="1"/>
    </row>
    <row r="751" ht="15.75">
      <c r="B751" s="1"/>
    </row>
    <row r="752" ht="15.75">
      <c r="B752" s="1"/>
    </row>
    <row r="753" ht="15.75">
      <c r="B753" s="1"/>
    </row>
    <row r="754" ht="15.75">
      <c r="B754" s="1"/>
    </row>
    <row r="755" ht="15.75">
      <c r="B755" s="1"/>
    </row>
    <row r="756" ht="15.75">
      <c r="B756" s="1"/>
    </row>
    <row r="757" ht="15.75">
      <c r="B757" s="1"/>
    </row>
    <row r="758" ht="15.75">
      <c r="B758" s="1"/>
    </row>
    <row r="759" ht="15.75">
      <c r="B759" s="1"/>
    </row>
    <row r="760" ht="15.75">
      <c r="B760" s="1"/>
    </row>
    <row r="761" ht="15.75">
      <c r="B761" s="1"/>
    </row>
    <row r="762" ht="15.75">
      <c r="B762" s="1"/>
    </row>
    <row r="763" ht="15.75">
      <c r="B763" s="1"/>
    </row>
    <row r="764" ht="15.75">
      <c r="B764" s="1"/>
    </row>
    <row r="765" ht="15.75">
      <c r="B765" s="1"/>
    </row>
    <row r="766" ht="15.75">
      <c r="B766" s="1"/>
    </row>
    <row r="767" ht="15.75">
      <c r="B767" s="1"/>
    </row>
    <row r="768" ht="15.75">
      <c r="B768" s="1"/>
    </row>
    <row r="769" ht="15.75">
      <c r="B769" s="1"/>
    </row>
    <row r="770" ht="15.75">
      <c r="B770" s="1"/>
    </row>
    <row r="771" ht="15.75">
      <c r="B771" s="1"/>
    </row>
    <row r="772" ht="15.75">
      <c r="B772" s="1"/>
    </row>
    <row r="773" ht="15.75">
      <c r="B773" s="1"/>
    </row>
    <row r="774" ht="15.75">
      <c r="B774" s="1"/>
    </row>
    <row r="775" ht="15.75">
      <c r="B775" s="1"/>
    </row>
    <row r="776" ht="15.75">
      <c r="B776" s="1"/>
    </row>
    <row r="777" ht="15.75">
      <c r="B777" s="1"/>
    </row>
    <row r="778" ht="15.75">
      <c r="B778" s="1"/>
    </row>
    <row r="779" ht="15.75">
      <c r="B779" s="1"/>
    </row>
    <row r="780" ht="15.75">
      <c r="B780" s="1"/>
    </row>
    <row r="781" ht="15.75">
      <c r="B781" s="1"/>
    </row>
    <row r="782" ht="15.75">
      <c r="B782" s="1"/>
    </row>
    <row r="783" ht="15.75">
      <c r="B783" s="1"/>
    </row>
    <row r="784" ht="15.75">
      <c r="B784" s="1"/>
    </row>
    <row r="785" ht="15.75">
      <c r="B785" s="1"/>
    </row>
    <row r="786" ht="15.75">
      <c r="B786" s="1"/>
    </row>
    <row r="787" ht="15.75">
      <c r="B787" s="1"/>
    </row>
    <row r="788" ht="15.75">
      <c r="B788" s="1"/>
    </row>
    <row r="789" ht="15.75">
      <c r="B789" s="1"/>
    </row>
    <row r="790" ht="15.75">
      <c r="B790" s="1"/>
    </row>
    <row r="791" ht="15.75">
      <c r="B791" s="1"/>
    </row>
    <row r="792" ht="15.75">
      <c r="B792" s="1"/>
    </row>
    <row r="793" ht="15.75">
      <c r="B793" s="1"/>
    </row>
    <row r="794" ht="15.75">
      <c r="B794" s="1"/>
    </row>
    <row r="795" ht="15.75">
      <c r="B795" s="1"/>
    </row>
    <row r="796" ht="15.75">
      <c r="B796" s="1"/>
    </row>
    <row r="797" ht="15.75">
      <c r="B797" s="1"/>
    </row>
    <row r="798" ht="15.75">
      <c r="B798" s="1"/>
    </row>
    <row r="799" ht="15.75">
      <c r="B799" s="1"/>
    </row>
    <row r="800" ht="15.75">
      <c r="B800" s="1"/>
    </row>
    <row r="801" ht="15.75">
      <c r="B801" s="1"/>
    </row>
    <row r="802" ht="15.75">
      <c r="B802" s="1"/>
    </row>
    <row r="803" ht="15.75">
      <c r="B803" s="1"/>
    </row>
    <row r="804" ht="15.75">
      <c r="B804" s="1"/>
    </row>
    <row r="805" ht="15.75">
      <c r="B805" s="1"/>
    </row>
    <row r="806" ht="15.75">
      <c r="B806" s="1"/>
    </row>
    <row r="807" ht="15.75">
      <c r="B807" s="1"/>
    </row>
    <row r="808" ht="15.75">
      <c r="B808" s="1"/>
    </row>
    <row r="809" ht="15.75">
      <c r="B809" s="1"/>
    </row>
    <row r="810" ht="15.75">
      <c r="B810" s="1"/>
    </row>
    <row r="811" ht="15.75">
      <c r="B811" s="1"/>
    </row>
    <row r="812" ht="15.75">
      <c r="B812" s="1"/>
    </row>
    <row r="813" ht="15.75">
      <c r="B813" s="1"/>
    </row>
    <row r="814" ht="15.75">
      <c r="B814" s="1"/>
    </row>
    <row r="815" ht="15.75">
      <c r="B815" s="1"/>
    </row>
    <row r="816" ht="15.75">
      <c r="B816" s="1"/>
    </row>
    <row r="817" ht="15.75">
      <c r="B817" s="1"/>
    </row>
    <row r="818" ht="15.75">
      <c r="B818" s="1"/>
    </row>
    <row r="819" ht="15.75">
      <c r="B819" s="1"/>
    </row>
    <row r="820" ht="15.75">
      <c r="B820" s="1"/>
    </row>
    <row r="821" ht="15.75">
      <c r="B821" s="1"/>
    </row>
    <row r="822" ht="15.75">
      <c r="B822" s="1"/>
    </row>
    <row r="823" ht="15.75">
      <c r="B823" s="1"/>
    </row>
    <row r="824" ht="15.75">
      <c r="B824" s="1"/>
    </row>
    <row r="825" ht="15.75">
      <c r="B825" s="1"/>
    </row>
    <row r="826" ht="15.75">
      <c r="B826" s="1"/>
    </row>
    <row r="827" ht="15.75">
      <c r="B827" s="1"/>
    </row>
    <row r="828" ht="15.75">
      <c r="B828" s="1"/>
    </row>
    <row r="829" ht="15.75">
      <c r="B829" s="1"/>
    </row>
    <row r="830" ht="15.75">
      <c r="B830" s="1"/>
    </row>
    <row r="831" ht="15.75">
      <c r="B831" s="1"/>
    </row>
    <row r="832" ht="15.75">
      <c r="B832" s="1"/>
    </row>
    <row r="833" ht="15.75">
      <c r="B833" s="1"/>
    </row>
    <row r="834" ht="15.75">
      <c r="B834" s="1"/>
    </row>
    <row r="835" ht="15.75">
      <c r="B835" s="1"/>
    </row>
    <row r="836" ht="15.75">
      <c r="B836" s="1"/>
    </row>
    <row r="837" ht="15.75">
      <c r="B837" s="1"/>
    </row>
    <row r="838" ht="15.75">
      <c r="B838" s="1"/>
    </row>
    <row r="839" ht="15.75">
      <c r="B839" s="1"/>
    </row>
    <row r="840" ht="15.75">
      <c r="B840" s="1"/>
    </row>
    <row r="841" ht="15.75">
      <c r="B841" s="1"/>
    </row>
    <row r="842" ht="15.75">
      <c r="B842" s="1"/>
    </row>
    <row r="843" ht="15.75">
      <c r="B843" s="1"/>
    </row>
    <row r="844" ht="15.75">
      <c r="B844" s="1"/>
    </row>
    <row r="845" ht="15.75">
      <c r="B845" s="1"/>
    </row>
    <row r="846" ht="15.75">
      <c r="B846" s="1"/>
    </row>
    <row r="847" ht="15.75">
      <c r="B847" s="1"/>
    </row>
    <row r="848" ht="15.75">
      <c r="B848" s="1"/>
    </row>
    <row r="849" ht="15.75">
      <c r="B849" s="1"/>
    </row>
    <row r="850" ht="15.75">
      <c r="B850" s="1"/>
    </row>
    <row r="851" ht="15.75">
      <c r="B851" s="1"/>
    </row>
    <row r="852" ht="15.75">
      <c r="B852" s="1"/>
    </row>
    <row r="853" ht="15.75">
      <c r="B853" s="1"/>
    </row>
    <row r="854" ht="15.75">
      <c r="B854" s="1"/>
    </row>
    <row r="855" ht="15.75">
      <c r="B855" s="1"/>
    </row>
    <row r="856" ht="15.75">
      <c r="B856" s="1"/>
    </row>
    <row r="857" ht="15.75">
      <c r="B857" s="1"/>
    </row>
    <row r="858" ht="15.75">
      <c r="B858" s="1"/>
    </row>
    <row r="859" ht="15.75">
      <c r="B859" s="1"/>
    </row>
    <row r="860" ht="15.75">
      <c r="B860" s="1"/>
    </row>
    <row r="861" ht="15.75">
      <c r="B861" s="1"/>
    </row>
    <row r="862" ht="15.75">
      <c r="B862" s="1"/>
    </row>
    <row r="863" ht="15.75">
      <c r="B863" s="1"/>
    </row>
    <row r="864" ht="15.75">
      <c r="B864" s="1"/>
    </row>
    <row r="865" ht="15.75">
      <c r="B865" s="1"/>
    </row>
    <row r="866" ht="15.75">
      <c r="B866" s="1"/>
    </row>
    <row r="867" ht="15.75">
      <c r="B867" s="1"/>
    </row>
    <row r="868" ht="15.75">
      <c r="B868" s="1"/>
    </row>
    <row r="869" ht="15.75">
      <c r="B869" s="1"/>
    </row>
    <row r="870" ht="15.75">
      <c r="B870" s="1"/>
    </row>
    <row r="871" ht="15.75">
      <c r="B871" s="1"/>
    </row>
    <row r="872" ht="15.75">
      <c r="B872" s="1"/>
    </row>
    <row r="873" ht="15.75">
      <c r="B873" s="1"/>
    </row>
    <row r="874" ht="15.75">
      <c r="B874" s="1"/>
    </row>
    <row r="875" ht="15.75">
      <c r="B875" s="1"/>
    </row>
    <row r="876" ht="15.75">
      <c r="B876" s="1"/>
    </row>
    <row r="877" ht="15.75">
      <c r="B877" s="1"/>
    </row>
    <row r="878" ht="15.75">
      <c r="B878" s="1"/>
    </row>
    <row r="879" ht="15.75">
      <c r="B879" s="1"/>
    </row>
    <row r="880" ht="15.75">
      <c r="B880" s="1"/>
    </row>
    <row r="881" ht="15.75">
      <c r="B881" s="1"/>
    </row>
    <row r="882" ht="15.75">
      <c r="B882" s="1"/>
    </row>
    <row r="883" ht="15.75">
      <c r="B883" s="1"/>
    </row>
    <row r="884" ht="15.75">
      <c r="B884" s="1"/>
    </row>
    <row r="885" ht="15.75">
      <c r="B885" s="1"/>
    </row>
    <row r="886" ht="15.75">
      <c r="B886" s="1"/>
    </row>
    <row r="887" ht="15.75">
      <c r="B887" s="1"/>
    </row>
    <row r="888" ht="15.75">
      <c r="B888" s="1"/>
    </row>
    <row r="889" ht="15.75">
      <c r="B889" s="1"/>
    </row>
    <row r="890" ht="15.75">
      <c r="B890" s="1"/>
    </row>
    <row r="891" ht="15.75">
      <c r="B891" s="1"/>
    </row>
    <row r="892" ht="15.75">
      <c r="B892" s="1"/>
    </row>
    <row r="893" ht="15.75">
      <c r="B893" s="1"/>
    </row>
    <row r="894" ht="15.75">
      <c r="B894" s="1"/>
    </row>
    <row r="895" ht="15.75">
      <c r="B895" s="1"/>
    </row>
    <row r="896" ht="15.75">
      <c r="B896" s="1"/>
    </row>
    <row r="897" ht="15.75">
      <c r="B897" s="1"/>
    </row>
    <row r="898" ht="15.75">
      <c r="B898" s="1"/>
    </row>
    <row r="899" ht="15.75">
      <c r="B899" s="1"/>
    </row>
    <row r="900" ht="15.75">
      <c r="B900" s="1"/>
    </row>
    <row r="901" ht="15.75">
      <c r="B901" s="1"/>
    </row>
    <row r="902" ht="15.75">
      <c r="B902" s="1"/>
    </row>
    <row r="903" ht="15.75">
      <c r="B903" s="1"/>
    </row>
    <row r="904" ht="15.75">
      <c r="B904" s="1"/>
    </row>
    <row r="905" ht="15.75">
      <c r="B905" s="1"/>
    </row>
    <row r="906" ht="15.75">
      <c r="B906" s="1"/>
    </row>
    <row r="907" ht="15.75">
      <c r="B907" s="1"/>
    </row>
    <row r="908" ht="15.75">
      <c r="B908" s="1"/>
    </row>
    <row r="909" ht="15.75">
      <c r="B909" s="1"/>
    </row>
    <row r="910" ht="15.75">
      <c r="B910" s="1"/>
    </row>
    <row r="911" ht="15.75">
      <c r="B911" s="1"/>
    </row>
    <row r="912" ht="15.75">
      <c r="B912" s="1"/>
    </row>
    <row r="913" ht="15.75">
      <c r="B913" s="1"/>
    </row>
    <row r="914" ht="15.75">
      <c r="B914" s="1"/>
    </row>
    <row r="915" ht="15.75">
      <c r="B915" s="1"/>
    </row>
    <row r="916" ht="15.75">
      <c r="B916" s="1"/>
    </row>
    <row r="917" ht="15.75">
      <c r="B917" s="1"/>
    </row>
    <row r="918" ht="15.75">
      <c r="B918" s="1"/>
    </row>
    <row r="919" ht="15.75">
      <c r="B919" s="1"/>
    </row>
    <row r="920" ht="15.75">
      <c r="B920" s="1"/>
    </row>
    <row r="921" ht="15.75">
      <c r="B921" s="1"/>
    </row>
    <row r="922" ht="15.75">
      <c r="B922" s="1"/>
    </row>
    <row r="923" ht="15.75">
      <c r="B923" s="1"/>
    </row>
    <row r="924" ht="15.75">
      <c r="B924" s="1"/>
    </row>
    <row r="925" ht="15.75">
      <c r="B925" s="1"/>
    </row>
    <row r="926" ht="15.75">
      <c r="B926" s="1"/>
    </row>
    <row r="927" ht="15.75">
      <c r="B927" s="1"/>
    </row>
  </sheetData>
  <mergeCells count="1">
    <mergeCell ref="F1:H1"/>
  </mergeCells>
  <printOptions/>
  <pageMargins left="1.1811023622047245" right="0.1968503937007874" top="0.3937007874015748" bottom="0.3937007874015748" header="0.5118110236220472" footer="0.5118110236220472"/>
  <pageSetup fitToHeight="1" fitToWidth="1" horizontalDpi="600" verticalDpi="600" orientation="portrait" paperSize="8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7"/>
  <sheetViews>
    <sheetView zoomScale="60" zoomScaleNormal="60" workbookViewId="0" topLeftCell="A1">
      <selection activeCell="B10" sqref="B10"/>
    </sheetView>
  </sheetViews>
  <sheetFormatPr defaultColWidth="11.421875" defaultRowHeight="12.75"/>
  <cols>
    <col min="1" max="1" width="11.421875" style="2" customWidth="1"/>
    <col min="2" max="2" width="34.57421875" style="2" customWidth="1"/>
    <col min="3" max="4" width="11.421875" style="4" customWidth="1"/>
    <col min="5" max="5" width="64.00390625" style="6" customWidth="1"/>
    <col min="6" max="11" width="19.7109375" style="7" customWidth="1"/>
    <col min="13" max="16384" width="11.421875" style="5" customWidth="1"/>
  </cols>
  <sheetData>
    <row r="1" spans="1:11" s="3" customFormat="1" ht="15.75">
      <c r="A1" s="31" t="s">
        <v>0</v>
      </c>
      <c r="B1" s="29" t="s">
        <v>19</v>
      </c>
      <c r="C1" s="29" t="s">
        <v>1</v>
      </c>
      <c r="D1" s="29" t="s">
        <v>2</v>
      </c>
      <c r="E1" s="30" t="s">
        <v>3</v>
      </c>
      <c r="F1" s="117" t="s">
        <v>5</v>
      </c>
      <c r="G1" s="117"/>
      <c r="H1" s="118"/>
      <c r="I1" s="119" t="s">
        <v>4</v>
      </c>
      <c r="J1" s="117"/>
      <c r="K1" s="118"/>
    </row>
    <row r="2" spans="1:11" s="3" customFormat="1" ht="16.5" thickBot="1">
      <c r="A2" s="32"/>
      <c r="B2" s="23"/>
      <c r="C2" s="24"/>
      <c r="D2" s="24"/>
      <c r="E2" s="25"/>
      <c r="F2" s="26" t="s">
        <v>6</v>
      </c>
      <c r="G2" s="26" t="s">
        <v>7</v>
      </c>
      <c r="H2" s="27" t="s">
        <v>47</v>
      </c>
      <c r="I2" s="28" t="s">
        <v>6</v>
      </c>
      <c r="J2" s="26" t="s">
        <v>7</v>
      </c>
      <c r="K2" s="27" t="s">
        <v>47</v>
      </c>
    </row>
    <row r="3" spans="1:11" ht="15.75">
      <c r="A3" s="11">
        <v>36110</v>
      </c>
      <c r="B3" s="15" t="s">
        <v>50</v>
      </c>
      <c r="C3" s="12">
        <v>4261</v>
      </c>
      <c r="D3" s="12" t="s">
        <v>7</v>
      </c>
      <c r="E3" s="22" t="s">
        <v>70</v>
      </c>
      <c r="F3" s="18"/>
      <c r="G3" s="13">
        <v>250</v>
      </c>
      <c r="H3" s="20">
        <f aca="true" t="shared" si="0" ref="H3:H52">G3-F3</f>
        <v>250</v>
      </c>
      <c r="I3" s="18"/>
      <c r="J3" s="13">
        <v>400</v>
      </c>
      <c r="K3" s="20">
        <f aca="true" t="shared" si="1" ref="K3:K52">J3-I3</f>
        <v>400</v>
      </c>
    </row>
    <row r="4" spans="1:11" ht="15.75">
      <c r="A4" s="11"/>
      <c r="B4" s="15"/>
      <c r="C4" s="12">
        <v>4431</v>
      </c>
      <c r="D4" s="12" t="s">
        <v>7</v>
      </c>
      <c r="E4" s="22" t="s">
        <v>71</v>
      </c>
      <c r="F4" s="18"/>
      <c r="G4" s="13">
        <v>100</v>
      </c>
      <c r="H4" s="20">
        <f t="shared" si="0"/>
        <v>100</v>
      </c>
      <c r="I4" s="18"/>
      <c r="J4" s="13">
        <v>600</v>
      </c>
      <c r="K4" s="20">
        <f t="shared" si="1"/>
        <v>600</v>
      </c>
    </row>
    <row r="5" spans="1:11" ht="16.5" thickBot="1">
      <c r="A5" s="39"/>
      <c r="B5" s="40" t="s">
        <v>47</v>
      </c>
      <c r="C5" s="41"/>
      <c r="D5" s="41"/>
      <c r="E5" s="42"/>
      <c r="F5" s="43">
        <f>SUM(F3:F4)</f>
        <v>0</v>
      </c>
      <c r="G5" s="43">
        <f>SUM(G3:G4)</f>
        <v>350</v>
      </c>
      <c r="H5" s="44">
        <f t="shared" si="0"/>
        <v>350</v>
      </c>
      <c r="I5" s="43">
        <f>SUM(I3:I4)</f>
        <v>0</v>
      </c>
      <c r="J5" s="43">
        <f>SUM(J3:J4)</f>
        <v>1000</v>
      </c>
      <c r="K5" s="44">
        <f t="shared" si="1"/>
        <v>1000</v>
      </c>
    </row>
    <row r="6" spans="1:11" ht="15.75">
      <c r="A6" s="11">
        <v>36120</v>
      </c>
      <c r="B6" s="15" t="s">
        <v>51</v>
      </c>
      <c r="C6" s="12">
        <v>3212</v>
      </c>
      <c r="D6" s="12" t="s">
        <v>6</v>
      </c>
      <c r="E6" s="22" t="s">
        <v>84</v>
      </c>
      <c r="F6" s="18">
        <v>420000</v>
      </c>
      <c r="G6" s="13"/>
      <c r="H6" s="20">
        <f t="shared" si="0"/>
        <v>-420000</v>
      </c>
      <c r="I6" s="18">
        <v>420000</v>
      </c>
      <c r="J6" s="13"/>
      <c r="K6" s="20">
        <f t="shared" si="1"/>
        <v>-420000</v>
      </c>
    </row>
    <row r="7" spans="1:11" ht="15.75">
      <c r="A7" s="11"/>
      <c r="B7" s="15"/>
      <c r="C7" s="12">
        <v>3215</v>
      </c>
      <c r="D7" s="12" t="s">
        <v>6</v>
      </c>
      <c r="E7" s="22" t="s">
        <v>85</v>
      </c>
      <c r="F7" s="18">
        <v>12000</v>
      </c>
      <c r="G7" s="13"/>
      <c r="H7" s="20">
        <f t="shared" si="0"/>
        <v>-12000</v>
      </c>
      <c r="I7" s="18">
        <v>12000</v>
      </c>
      <c r="J7" s="13"/>
      <c r="K7" s="20">
        <f t="shared" si="1"/>
        <v>-12000</v>
      </c>
    </row>
    <row r="8" spans="1:11" ht="15.75">
      <c r="A8" s="11"/>
      <c r="B8" s="15"/>
      <c r="C8" s="12">
        <v>3481</v>
      </c>
      <c r="D8" s="12" t="s">
        <v>6</v>
      </c>
      <c r="E8" s="22" t="s">
        <v>10</v>
      </c>
      <c r="F8" s="18">
        <v>1065000</v>
      </c>
      <c r="G8" s="13"/>
      <c r="H8" s="20">
        <f t="shared" si="0"/>
        <v>-1065000</v>
      </c>
      <c r="I8" s="18">
        <v>1065000</v>
      </c>
      <c r="J8" s="13"/>
      <c r="K8" s="20">
        <f t="shared" si="1"/>
        <v>-1065000</v>
      </c>
    </row>
    <row r="9" spans="1:11" ht="15.75">
      <c r="A9" s="11"/>
      <c r="B9" s="15"/>
      <c r="C9" s="12">
        <v>3488</v>
      </c>
      <c r="D9" s="12" t="s">
        <v>6</v>
      </c>
      <c r="E9" s="22" t="s">
        <v>83</v>
      </c>
      <c r="F9" s="18">
        <v>3000</v>
      </c>
      <c r="G9" s="13"/>
      <c r="H9" s="20">
        <f t="shared" si="0"/>
        <v>-3000</v>
      </c>
      <c r="I9" s="18">
        <v>3000</v>
      </c>
      <c r="J9" s="13"/>
      <c r="K9" s="20">
        <f t="shared" si="1"/>
        <v>-3000</v>
      </c>
    </row>
    <row r="10" spans="1:11" ht="15.75">
      <c r="A10" s="11"/>
      <c r="B10" s="15"/>
      <c r="C10" s="12">
        <v>4261</v>
      </c>
      <c r="D10" s="12" t="s">
        <v>7</v>
      </c>
      <c r="E10" s="22" t="s">
        <v>70</v>
      </c>
      <c r="F10" s="18"/>
      <c r="G10" s="13">
        <v>200</v>
      </c>
      <c r="H10" s="20">
        <f t="shared" si="0"/>
        <v>200</v>
      </c>
      <c r="I10" s="18"/>
      <c r="J10" s="13">
        <v>300</v>
      </c>
      <c r="K10" s="20">
        <f t="shared" si="1"/>
        <v>300</v>
      </c>
    </row>
    <row r="11" spans="1:11" ht="15.75">
      <c r="A11" s="11"/>
      <c r="B11" s="15"/>
      <c r="C11" s="12">
        <v>4339</v>
      </c>
      <c r="D11" s="12" t="s">
        <v>7</v>
      </c>
      <c r="E11" s="22" t="s">
        <v>86</v>
      </c>
      <c r="F11" s="18"/>
      <c r="G11" s="13">
        <v>1495000</v>
      </c>
      <c r="H11" s="20">
        <f t="shared" si="0"/>
        <v>1495000</v>
      </c>
      <c r="I11" s="18"/>
      <c r="J11" s="13">
        <v>1495000</v>
      </c>
      <c r="K11" s="20">
        <f t="shared" si="1"/>
        <v>1495000</v>
      </c>
    </row>
    <row r="12" spans="1:11" ht="15.75">
      <c r="A12" s="11"/>
      <c r="B12" s="15"/>
      <c r="C12" s="12">
        <v>4431</v>
      </c>
      <c r="D12" s="12" t="s">
        <v>7</v>
      </c>
      <c r="E12" s="22" t="s">
        <v>71</v>
      </c>
      <c r="F12" s="18"/>
      <c r="G12" s="13">
        <v>100</v>
      </c>
      <c r="H12" s="20">
        <f>G12-F12</f>
        <v>100</v>
      </c>
      <c r="I12" s="18"/>
      <c r="J12" s="13">
        <v>400</v>
      </c>
      <c r="K12" s="20">
        <f>J12-I12</f>
        <v>400</v>
      </c>
    </row>
    <row r="13" spans="1:11" ht="15.75">
      <c r="A13" s="11"/>
      <c r="B13" s="15"/>
      <c r="C13" s="12">
        <v>4454</v>
      </c>
      <c r="D13" s="12" t="s">
        <v>7</v>
      </c>
      <c r="E13" s="22" t="s">
        <v>87</v>
      </c>
      <c r="F13" s="18"/>
      <c r="G13" s="13">
        <v>5000</v>
      </c>
      <c r="H13" s="20">
        <f t="shared" si="0"/>
        <v>5000</v>
      </c>
      <c r="I13" s="18"/>
      <c r="J13" s="13">
        <v>5000</v>
      </c>
      <c r="K13" s="20">
        <f t="shared" si="1"/>
        <v>5000</v>
      </c>
    </row>
    <row r="14" spans="1:11" ht="16.5" thickBot="1">
      <c r="A14" s="39"/>
      <c r="B14" s="40" t="s">
        <v>47</v>
      </c>
      <c r="C14" s="41"/>
      <c r="D14" s="41"/>
      <c r="E14" s="42"/>
      <c r="F14" s="43">
        <f>SUM(F6:F13)</f>
        <v>1500000</v>
      </c>
      <c r="G14" s="43">
        <f>SUM(G6:G13)</f>
        <v>1500300</v>
      </c>
      <c r="H14" s="44">
        <f t="shared" si="0"/>
        <v>300</v>
      </c>
      <c r="I14" s="43">
        <f>SUM(I6:I13)</f>
        <v>1500000</v>
      </c>
      <c r="J14" s="43">
        <f>SUM(J6:J13)</f>
        <v>1500700</v>
      </c>
      <c r="K14" s="44">
        <f t="shared" si="1"/>
        <v>700</v>
      </c>
    </row>
    <row r="15" spans="1:11" ht="15.75">
      <c r="A15" s="11">
        <v>36130</v>
      </c>
      <c r="B15" s="15" t="s">
        <v>52</v>
      </c>
      <c r="C15" s="12">
        <v>4261</v>
      </c>
      <c r="D15" s="12" t="s">
        <v>7</v>
      </c>
      <c r="E15" s="22" t="s">
        <v>70</v>
      </c>
      <c r="F15" s="18"/>
      <c r="G15" s="13">
        <v>150</v>
      </c>
      <c r="H15" s="20">
        <f t="shared" si="0"/>
        <v>150</v>
      </c>
      <c r="I15" s="18"/>
      <c r="J15" s="13">
        <v>400</v>
      </c>
      <c r="K15" s="20">
        <f t="shared" si="1"/>
        <v>400</v>
      </c>
    </row>
    <row r="16" spans="1:11" ht="15.75">
      <c r="A16" s="11"/>
      <c r="B16" s="15"/>
      <c r="C16" s="12">
        <v>4271</v>
      </c>
      <c r="D16" s="12" t="s">
        <v>7</v>
      </c>
      <c r="E16" s="22" t="s">
        <v>88</v>
      </c>
      <c r="F16" s="18"/>
      <c r="G16" s="13">
        <v>7000</v>
      </c>
      <c r="H16" s="20">
        <f t="shared" si="0"/>
        <v>7000</v>
      </c>
      <c r="I16" s="18"/>
      <c r="J16" s="13">
        <v>7000</v>
      </c>
      <c r="K16" s="20">
        <f t="shared" si="1"/>
        <v>7000</v>
      </c>
    </row>
    <row r="17" spans="1:11" ht="15.75">
      <c r="A17" s="11"/>
      <c r="B17" s="15"/>
      <c r="C17" s="12">
        <v>4431</v>
      </c>
      <c r="D17" s="12" t="s">
        <v>7</v>
      </c>
      <c r="E17" s="22" t="s">
        <v>71</v>
      </c>
      <c r="F17" s="18"/>
      <c r="G17" s="13">
        <v>100</v>
      </c>
      <c r="H17" s="20">
        <f t="shared" si="0"/>
        <v>100</v>
      </c>
      <c r="I17" s="18"/>
      <c r="J17" s="13">
        <v>600</v>
      </c>
      <c r="K17" s="20">
        <f t="shared" si="1"/>
        <v>600</v>
      </c>
    </row>
    <row r="18" spans="1:11" ht="16.5" thickBot="1">
      <c r="A18" s="39"/>
      <c r="B18" s="40" t="s">
        <v>47</v>
      </c>
      <c r="C18" s="41"/>
      <c r="D18" s="41"/>
      <c r="E18" s="42"/>
      <c r="F18" s="43">
        <f>SUM(F15:F17)</f>
        <v>0</v>
      </c>
      <c r="G18" s="43">
        <f>SUM(G15:G17)</f>
        <v>7250</v>
      </c>
      <c r="H18" s="44">
        <f t="shared" si="0"/>
        <v>7250</v>
      </c>
      <c r="I18" s="43">
        <f>SUM(I15:I17)</f>
        <v>0</v>
      </c>
      <c r="J18" s="43">
        <f>SUM(J15:J17)</f>
        <v>8000</v>
      </c>
      <c r="K18" s="44">
        <f t="shared" si="1"/>
        <v>8000</v>
      </c>
    </row>
    <row r="19" spans="1:11" ht="15.75">
      <c r="A19" s="11">
        <v>36140</v>
      </c>
      <c r="B19" s="15" t="s">
        <v>53</v>
      </c>
      <c r="C19" s="12">
        <v>3141</v>
      </c>
      <c r="D19" s="12" t="s">
        <v>6</v>
      </c>
      <c r="E19" s="22" t="s">
        <v>55</v>
      </c>
      <c r="F19" s="18"/>
      <c r="G19" s="13"/>
      <c r="H19" s="20">
        <f t="shared" si="0"/>
        <v>0</v>
      </c>
      <c r="I19" s="18">
        <v>58300</v>
      </c>
      <c r="J19" s="13"/>
      <c r="K19" s="20">
        <f t="shared" si="1"/>
        <v>-58300</v>
      </c>
    </row>
    <row r="20" spans="1:11" ht="15.75">
      <c r="A20" s="11"/>
      <c r="B20" s="15" t="s">
        <v>54</v>
      </c>
      <c r="C20" s="12">
        <v>4261</v>
      </c>
      <c r="D20" s="12" t="s">
        <v>7</v>
      </c>
      <c r="E20" s="22" t="s">
        <v>70</v>
      </c>
      <c r="F20" s="18"/>
      <c r="G20" s="13">
        <v>150</v>
      </c>
      <c r="H20" s="20">
        <f t="shared" si="0"/>
        <v>150</v>
      </c>
      <c r="I20" s="18"/>
      <c r="J20" s="13">
        <v>2000</v>
      </c>
      <c r="K20" s="20">
        <f t="shared" si="1"/>
        <v>2000</v>
      </c>
    </row>
    <row r="21" spans="1:11" ht="15.75">
      <c r="A21" s="11" t="s">
        <v>46</v>
      </c>
      <c r="B21" s="15" t="s">
        <v>46</v>
      </c>
      <c r="C21" s="12">
        <v>4271</v>
      </c>
      <c r="D21" s="12" t="s">
        <v>7</v>
      </c>
      <c r="E21" s="22" t="s">
        <v>90</v>
      </c>
      <c r="F21" s="18"/>
      <c r="G21" s="13"/>
      <c r="H21" s="20">
        <f t="shared" si="0"/>
        <v>0</v>
      </c>
      <c r="I21" s="18"/>
      <c r="J21" s="13">
        <v>50000</v>
      </c>
      <c r="K21" s="20">
        <f t="shared" si="1"/>
        <v>50000</v>
      </c>
    </row>
    <row r="22" spans="1:11" ht="15.75">
      <c r="A22" s="11"/>
      <c r="B22" s="15"/>
      <c r="C22" s="12">
        <v>4431</v>
      </c>
      <c r="D22" s="12" t="s">
        <v>7</v>
      </c>
      <c r="E22" s="22" t="s">
        <v>71</v>
      </c>
      <c r="F22" s="18"/>
      <c r="G22" s="13">
        <v>150</v>
      </c>
      <c r="H22" s="20">
        <f t="shared" si="0"/>
        <v>150</v>
      </c>
      <c r="I22" s="18"/>
      <c r="J22" s="13">
        <v>8200</v>
      </c>
      <c r="K22" s="20">
        <f t="shared" si="1"/>
        <v>8200</v>
      </c>
    </row>
    <row r="23" spans="1:11" ht="16.5" thickBot="1">
      <c r="A23" s="39"/>
      <c r="B23" s="40" t="s">
        <v>47</v>
      </c>
      <c r="C23" s="41"/>
      <c r="D23" s="41"/>
      <c r="E23" s="42"/>
      <c r="F23" s="43">
        <f>SUM(F19:F22)</f>
        <v>0</v>
      </c>
      <c r="G23" s="43">
        <f>SUM(G19:G22)</f>
        <v>300</v>
      </c>
      <c r="H23" s="44">
        <f t="shared" si="0"/>
        <v>300</v>
      </c>
      <c r="I23" s="43">
        <f>SUM(I19:I22)</f>
        <v>58300</v>
      </c>
      <c r="J23" s="43">
        <f>SUM(J19:J22)</f>
        <v>60200</v>
      </c>
      <c r="K23" s="44">
        <f t="shared" si="1"/>
        <v>1900</v>
      </c>
    </row>
    <row r="24" spans="1:11" ht="15.75">
      <c r="A24" s="11">
        <v>36150</v>
      </c>
      <c r="B24" s="15" t="s">
        <v>56</v>
      </c>
      <c r="C24" s="12">
        <v>4261</v>
      </c>
      <c r="D24" s="12" t="s">
        <v>7</v>
      </c>
      <c r="E24" s="22" t="s">
        <v>70</v>
      </c>
      <c r="F24" s="18"/>
      <c r="G24" s="13">
        <v>250</v>
      </c>
      <c r="H24" s="20">
        <f t="shared" si="0"/>
        <v>250</v>
      </c>
      <c r="I24" s="18"/>
      <c r="J24" s="13">
        <v>100</v>
      </c>
      <c r="K24" s="20">
        <f t="shared" si="1"/>
        <v>100</v>
      </c>
    </row>
    <row r="25" spans="1:11" ht="15.75">
      <c r="A25" s="11"/>
      <c r="B25" s="15"/>
      <c r="C25" s="12">
        <v>4431</v>
      </c>
      <c r="D25" s="12" t="s">
        <v>7</v>
      </c>
      <c r="E25" s="22" t="s">
        <v>71</v>
      </c>
      <c r="F25" s="18"/>
      <c r="G25" s="13">
        <v>1000</v>
      </c>
      <c r="H25" s="20">
        <f t="shared" si="0"/>
        <v>1000</v>
      </c>
      <c r="I25" s="18"/>
      <c r="J25" s="13">
        <v>100</v>
      </c>
      <c r="K25" s="20">
        <f t="shared" si="1"/>
        <v>100</v>
      </c>
    </row>
    <row r="26" spans="1:11" ht="16.5" thickBot="1">
      <c r="A26" s="39"/>
      <c r="B26" s="40" t="s">
        <v>47</v>
      </c>
      <c r="C26" s="41"/>
      <c r="D26" s="41"/>
      <c r="E26" s="42"/>
      <c r="F26" s="43">
        <f>SUM(F24:F25)</f>
        <v>0</v>
      </c>
      <c r="G26" s="43">
        <f>SUM(G24:G25)</f>
        <v>1250</v>
      </c>
      <c r="H26" s="44">
        <f t="shared" si="0"/>
        <v>1250</v>
      </c>
      <c r="I26" s="43">
        <f>SUM(I24:I25)</f>
        <v>0</v>
      </c>
      <c r="J26" s="43">
        <f>SUM(J24:J25)</f>
        <v>200</v>
      </c>
      <c r="K26" s="44">
        <f t="shared" si="1"/>
        <v>200</v>
      </c>
    </row>
    <row r="27" spans="1:11" ht="15.75">
      <c r="A27" s="11">
        <v>36210</v>
      </c>
      <c r="B27" s="15" t="s">
        <v>57</v>
      </c>
      <c r="C27" s="12">
        <v>3140</v>
      </c>
      <c r="D27" s="12" t="s">
        <v>6</v>
      </c>
      <c r="E27" s="22" t="s">
        <v>92</v>
      </c>
      <c r="F27" s="18">
        <v>270000</v>
      </c>
      <c r="G27" s="13"/>
      <c r="H27" s="20">
        <f t="shared" si="0"/>
        <v>-270000</v>
      </c>
      <c r="I27" s="18">
        <v>270000</v>
      </c>
      <c r="J27" s="13"/>
      <c r="K27" s="20">
        <f t="shared" si="1"/>
        <v>-270000</v>
      </c>
    </row>
    <row r="28" spans="1:11" ht="15.75">
      <c r="A28" s="11"/>
      <c r="B28" s="15"/>
      <c r="C28" s="12">
        <v>3141</v>
      </c>
      <c r="D28" s="12" t="s">
        <v>6</v>
      </c>
      <c r="E28" s="22" t="s">
        <v>55</v>
      </c>
      <c r="F28" s="18">
        <v>20000</v>
      </c>
      <c r="G28" s="13"/>
      <c r="H28" s="20">
        <f t="shared" si="0"/>
        <v>-20000</v>
      </c>
      <c r="I28" s="18">
        <v>20000</v>
      </c>
      <c r="J28" s="13"/>
      <c r="K28" s="20">
        <f t="shared" si="1"/>
        <v>-20000</v>
      </c>
    </row>
    <row r="29" spans="1:11" ht="15.75">
      <c r="A29" s="11"/>
      <c r="B29" s="15"/>
      <c r="C29" s="12">
        <v>3321</v>
      </c>
      <c r="D29" s="12" t="s">
        <v>6</v>
      </c>
      <c r="E29" s="22" t="s">
        <v>93</v>
      </c>
      <c r="F29" s="18">
        <v>20000</v>
      </c>
      <c r="G29" s="13"/>
      <c r="H29" s="20">
        <f t="shared" si="0"/>
        <v>-20000</v>
      </c>
      <c r="I29" s="18">
        <v>20000</v>
      </c>
      <c r="J29" s="13"/>
      <c r="K29" s="20">
        <f t="shared" si="1"/>
        <v>-20000</v>
      </c>
    </row>
    <row r="30" spans="1:11" ht="15.75">
      <c r="A30" s="11"/>
      <c r="B30" s="15"/>
      <c r="C30" s="12">
        <v>4231</v>
      </c>
      <c r="D30" s="12" t="s">
        <v>7</v>
      </c>
      <c r="E30" s="22" t="s">
        <v>94</v>
      </c>
      <c r="F30" s="18"/>
      <c r="G30" s="13">
        <v>2000</v>
      </c>
      <c r="H30" s="20">
        <f t="shared" si="0"/>
        <v>2000</v>
      </c>
      <c r="I30" s="18"/>
      <c r="J30" s="13">
        <v>2000</v>
      </c>
      <c r="K30" s="20">
        <f t="shared" si="1"/>
        <v>2000</v>
      </c>
    </row>
    <row r="31" spans="1:11" ht="15.75">
      <c r="A31" s="11"/>
      <c r="B31" s="15"/>
      <c r="C31" s="12">
        <v>4261</v>
      </c>
      <c r="D31" s="12" t="s">
        <v>7</v>
      </c>
      <c r="E31" s="22" t="s">
        <v>70</v>
      </c>
      <c r="F31" s="18"/>
      <c r="G31" s="13">
        <v>500</v>
      </c>
      <c r="H31" s="20">
        <f t="shared" si="0"/>
        <v>500</v>
      </c>
      <c r="I31" s="18"/>
      <c r="J31" s="13">
        <v>500</v>
      </c>
      <c r="K31" s="20">
        <f t="shared" si="1"/>
        <v>500</v>
      </c>
    </row>
    <row r="32" spans="1:11" ht="15.75">
      <c r="A32" s="11"/>
      <c r="B32" s="15"/>
      <c r="C32" s="12">
        <v>4317</v>
      </c>
      <c r="D32" s="12" t="s">
        <v>7</v>
      </c>
      <c r="E32" s="22" t="s">
        <v>95</v>
      </c>
      <c r="F32" s="18"/>
      <c r="G32" s="13">
        <v>300000</v>
      </c>
      <c r="H32" s="20">
        <f t="shared" si="0"/>
        <v>300000</v>
      </c>
      <c r="I32" s="18"/>
      <c r="J32" s="13">
        <v>300000</v>
      </c>
      <c r="K32" s="20">
        <f t="shared" si="1"/>
        <v>300000</v>
      </c>
    </row>
    <row r="33" spans="1:11" ht="15.75">
      <c r="A33" s="11"/>
      <c r="B33" s="15"/>
      <c r="C33" s="12">
        <v>4318</v>
      </c>
      <c r="D33" s="12" t="s">
        <v>7</v>
      </c>
      <c r="E33" s="22" t="s">
        <v>96</v>
      </c>
      <c r="F33" s="18"/>
      <c r="G33" s="13">
        <v>20000</v>
      </c>
      <c r="H33" s="20">
        <f t="shared" si="0"/>
        <v>20000</v>
      </c>
      <c r="I33" s="18"/>
      <c r="J33" s="13">
        <v>20000</v>
      </c>
      <c r="K33" s="20">
        <f t="shared" si="1"/>
        <v>20000</v>
      </c>
    </row>
    <row r="34" spans="1:11" ht="15.75">
      <c r="A34" s="11"/>
      <c r="B34" s="15"/>
      <c r="C34" s="12">
        <v>4431</v>
      </c>
      <c r="D34" s="12" t="s">
        <v>7</v>
      </c>
      <c r="E34" s="22" t="s">
        <v>71</v>
      </c>
      <c r="F34" s="18"/>
      <c r="G34" s="13">
        <v>40300</v>
      </c>
      <c r="H34" s="20">
        <f t="shared" si="0"/>
        <v>40300</v>
      </c>
      <c r="I34" s="18"/>
      <c r="J34" s="13">
        <v>40300</v>
      </c>
      <c r="K34" s="20">
        <f t="shared" si="1"/>
        <v>40300</v>
      </c>
    </row>
    <row r="35" spans="1:11" ht="16.5" thickBot="1">
      <c r="A35" s="39"/>
      <c r="B35" s="40" t="s">
        <v>47</v>
      </c>
      <c r="C35" s="41"/>
      <c r="D35" s="41"/>
      <c r="E35" s="42"/>
      <c r="F35" s="43">
        <f>SUM(F27:F34)</f>
        <v>310000</v>
      </c>
      <c r="G35" s="43">
        <f>SUM(G27:G34)</f>
        <v>362800</v>
      </c>
      <c r="H35" s="44">
        <f t="shared" si="0"/>
        <v>52800</v>
      </c>
      <c r="I35" s="43">
        <f>SUM(I27:I34)</f>
        <v>310000</v>
      </c>
      <c r="J35" s="43">
        <f>SUM(J27:J34)</f>
        <v>362800</v>
      </c>
      <c r="K35" s="44">
        <f t="shared" si="1"/>
        <v>52800</v>
      </c>
    </row>
    <row r="36" spans="1:11" ht="15.75">
      <c r="A36" s="11">
        <v>36211</v>
      </c>
      <c r="B36" s="15" t="s">
        <v>97</v>
      </c>
      <c r="C36" s="12">
        <v>4317</v>
      </c>
      <c r="D36" s="12" t="s">
        <v>7</v>
      </c>
      <c r="E36" s="22" t="s">
        <v>95</v>
      </c>
      <c r="F36" s="18"/>
      <c r="G36" s="13">
        <v>12300</v>
      </c>
      <c r="H36" s="20">
        <f aca="true" t="shared" si="2" ref="H36:H42">G36-F36</f>
        <v>12300</v>
      </c>
      <c r="I36" s="18"/>
      <c r="J36" s="13">
        <v>12300</v>
      </c>
      <c r="K36" s="20">
        <f aca="true" t="shared" si="3" ref="K36:K42">J36-I36</f>
        <v>12300</v>
      </c>
    </row>
    <row r="37" spans="1:11" ht="15.75">
      <c r="A37" s="11"/>
      <c r="B37" s="15"/>
      <c r="C37" s="12">
        <v>4431</v>
      </c>
      <c r="D37" s="12" t="s">
        <v>7</v>
      </c>
      <c r="E37" s="22" t="s">
        <v>71</v>
      </c>
      <c r="F37" s="18"/>
      <c r="G37" s="13">
        <v>5100</v>
      </c>
      <c r="H37" s="20">
        <f t="shared" si="2"/>
        <v>5100</v>
      </c>
      <c r="I37" s="18"/>
      <c r="J37" s="13">
        <v>5100</v>
      </c>
      <c r="K37" s="20">
        <f t="shared" si="3"/>
        <v>5100</v>
      </c>
    </row>
    <row r="38" spans="1:11" ht="16.5" thickBot="1">
      <c r="A38" s="39"/>
      <c r="B38" s="40" t="s">
        <v>47</v>
      </c>
      <c r="C38" s="41"/>
      <c r="D38" s="41"/>
      <c r="E38" s="42"/>
      <c r="F38" s="43">
        <f>SUM(F36:F37)</f>
        <v>0</v>
      </c>
      <c r="G38" s="43">
        <f>SUM(G36:G37)</f>
        <v>17400</v>
      </c>
      <c r="H38" s="44">
        <f t="shared" si="2"/>
        <v>17400</v>
      </c>
      <c r="I38" s="43">
        <f>SUM(I36:I37)</f>
        <v>0</v>
      </c>
      <c r="J38" s="43">
        <f>SUM(J36:J37)</f>
        <v>17400</v>
      </c>
      <c r="K38" s="44">
        <f t="shared" si="3"/>
        <v>17400</v>
      </c>
    </row>
    <row r="39" spans="1:11" ht="15.75">
      <c r="A39" s="11">
        <v>36212</v>
      </c>
      <c r="B39" s="15" t="s">
        <v>98</v>
      </c>
      <c r="C39" s="12">
        <v>4317</v>
      </c>
      <c r="D39" s="12" t="s">
        <v>7</v>
      </c>
      <c r="E39" s="22" t="s">
        <v>95</v>
      </c>
      <c r="F39" s="18"/>
      <c r="G39" s="13">
        <v>28000</v>
      </c>
      <c r="H39" s="20">
        <f t="shared" si="2"/>
        <v>28000</v>
      </c>
      <c r="I39" s="18"/>
      <c r="J39" s="13">
        <v>28000</v>
      </c>
      <c r="K39" s="20">
        <f t="shared" si="3"/>
        <v>28000</v>
      </c>
    </row>
    <row r="40" spans="1:11" ht="16.5" thickBot="1">
      <c r="A40" s="39"/>
      <c r="B40" s="40" t="s">
        <v>47</v>
      </c>
      <c r="C40" s="41"/>
      <c r="D40" s="41"/>
      <c r="E40" s="42"/>
      <c r="F40" s="43">
        <f>SUM(F39:F39)</f>
        <v>0</v>
      </c>
      <c r="G40" s="43">
        <f>SUM(G39:G39)</f>
        <v>28000</v>
      </c>
      <c r="H40" s="44">
        <f t="shared" si="2"/>
        <v>28000</v>
      </c>
      <c r="I40" s="43">
        <f>SUM(I39:I39)</f>
        <v>0</v>
      </c>
      <c r="J40" s="43">
        <f>SUM(J39:J39)</f>
        <v>28000</v>
      </c>
      <c r="K40" s="44">
        <f t="shared" si="3"/>
        <v>28000</v>
      </c>
    </row>
    <row r="41" spans="1:11" ht="15.75">
      <c r="A41" s="11">
        <v>36220</v>
      </c>
      <c r="B41" s="15" t="s">
        <v>99</v>
      </c>
      <c r="C41" s="12">
        <v>4317</v>
      </c>
      <c r="D41" s="12" t="s">
        <v>7</v>
      </c>
      <c r="E41" s="22" t="s">
        <v>95</v>
      </c>
      <c r="F41" s="18"/>
      <c r="G41" s="13">
        <v>24000</v>
      </c>
      <c r="H41" s="20">
        <f t="shared" si="2"/>
        <v>24000</v>
      </c>
      <c r="I41" s="18"/>
      <c r="J41" s="13">
        <v>24000</v>
      </c>
      <c r="K41" s="20">
        <f t="shared" si="3"/>
        <v>24000</v>
      </c>
    </row>
    <row r="42" spans="1:11" ht="16.5" thickBot="1">
      <c r="A42" s="39"/>
      <c r="B42" s="40" t="s">
        <v>47</v>
      </c>
      <c r="C42" s="41"/>
      <c r="D42" s="41"/>
      <c r="E42" s="42"/>
      <c r="F42" s="43">
        <f>SUM(F41:F41)</f>
        <v>0</v>
      </c>
      <c r="G42" s="43">
        <f>SUM(G41:G41)</f>
        <v>24000</v>
      </c>
      <c r="H42" s="44">
        <f t="shared" si="2"/>
        <v>24000</v>
      </c>
      <c r="I42" s="43">
        <f>SUM(I41:I41)</f>
        <v>0</v>
      </c>
      <c r="J42" s="43">
        <f>SUM(J41:J41)</f>
        <v>24000</v>
      </c>
      <c r="K42" s="44">
        <f t="shared" si="3"/>
        <v>24000</v>
      </c>
    </row>
    <row r="43" spans="1:11" ht="15.75">
      <c r="A43" s="11">
        <v>36221</v>
      </c>
      <c r="B43" s="15" t="s">
        <v>58</v>
      </c>
      <c r="C43" s="12">
        <v>3141</v>
      </c>
      <c r="D43" s="12" t="s">
        <v>6</v>
      </c>
      <c r="E43" s="22" t="s">
        <v>92</v>
      </c>
      <c r="F43" s="18">
        <v>267100</v>
      </c>
      <c r="G43" s="13"/>
      <c r="H43" s="20">
        <f t="shared" si="0"/>
        <v>-267100</v>
      </c>
      <c r="I43" s="18">
        <v>267100</v>
      </c>
      <c r="J43" s="13"/>
      <c r="K43" s="20">
        <f t="shared" si="1"/>
        <v>-267100</v>
      </c>
    </row>
    <row r="44" spans="1:11" ht="15.75">
      <c r="A44" s="11"/>
      <c r="B44" s="15"/>
      <c r="C44" s="12">
        <v>3144</v>
      </c>
      <c r="D44" s="12" t="s">
        <v>6</v>
      </c>
      <c r="E44" s="22" t="s">
        <v>100</v>
      </c>
      <c r="F44" s="18">
        <v>400000</v>
      </c>
      <c r="G44" s="13"/>
      <c r="H44" s="20">
        <f t="shared" si="0"/>
        <v>-400000</v>
      </c>
      <c r="I44" s="18">
        <v>400000</v>
      </c>
      <c r="J44" s="13"/>
      <c r="K44" s="20">
        <f t="shared" si="1"/>
        <v>-400000</v>
      </c>
    </row>
    <row r="45" spans="1:11" ht="15.75">
      <c r="A45" s="11"/>
      <c r="B45" s="15"/>
      <c r="C45" s="12">
        <v>4261</v>
      </c>
      <c r="D45" s="12" t="s">
        <v>7</v>
      </c>
      <c r="E45" s="22" t="s">
        <v>70</v>
      </c>
      <c r="F45" s="18"/>
      <c r="G45" s="13">
        <v>500</v>
      </c>
      <c r="H45" s="20">
        <f t="shared" si="0"/>
        <v>500</v>
      </c>
      <c r="I45" s="18"/>
      <c r="J45" s="13">
        <v>500</v>
      </c>
      <c r="K45" s="20">
        <f t="shared" si="1"/>
        <v>500</v>
      </c>
    </row>
    <row r="46" spans="1:11" ht="15.75">
      <c r="A46" s="11"/>
      <c r="B46" s="15"/>
      <c r="C46" s="12">
        <v>4318</v>
      </c>
      <c r="D46" s="12" t="s">
        <v>7</v>
      </c>
      <c r="E46" s="22" t="s">
        <v>96</v>
      </c>
      <c r="F46" s="18"/>
      <c r="G46" s="13">
        <v>820000</v>
      </c>
      <c r="H46" s="20">
        <f t="shared" si="0"/>
        <v>820000</v>
      </c>
      <c r="I46" s="18"/>
      <c r="J46" s="13">
        <v>820000</v>
      </c>
      <c r="K46" s="20">
        <f t="shared" si="1"/>
        <v>820000</v>
      </c>
    </row>
    <row r="47" spans="1:11" ht="15.75">
      <c r="A47" s="11"/>
      <c r="B47" s="15"/>
      <c r="C47" s="12">
        <v>4431</v>
      </c>
      <c r="D47" s="12" t="s">
        <v>7</v>
      </c>
      <c r="E47" s="22" t="s">
        <v>71</v>
      </c>
      <c r="F47" s="18"/>
      <c r="G47" s="13"/>
      <c r="H47" s="20">
        <f t="shared" si="0"/>
        <v>0</v>
      </c>
      <c r="I47" s="18"/>
      <c r="J47" s="13">
        <v>300</v>
      </c>
      <c r="K47" s="20">
        <f t="shared" si="1"/>
        <v>300</v>
      </c>
    </row>
    <row r="48" spans="1:11" ht="16.5" thickBot="1">
      <c r="A48" s="39"/>
      <c r="B48" s="40" t="s">
        <v>47</v>
      </c>
      <c r="C48" s="41"/>
      <c r="D48" s="41"/>
      <c r="E48" s="42"/>
      <c r="F48" s="43">
        <f>SUM(F43:F47)</f>
        <v>667100</v>
      </c>
      <c r="G48" s="43">
        <f>SUM(G43:G47)</f>
        <v>820500</v>
      </c>
      <c r="H48" s="44">
        <f t="shared" si="0"/>
        <v>153400</v>
      </c>
      <c r="I48" s="43">
        <f>SUM(I43:I47)</f>
        <v>667100</v>
      </c>
      <c r="J48" s="43">
        <f>SUM(J43:J47)</f>
        <v>820800</v>
      </c>
      <c r="K48" s="44">
        <f t="shared" si="1"/>
        <v>153700</v>
      </c>
    </row>
    <row r="49" spans="1:11" ht="15.75">
      <c r="A49" s="11">
        <v>36230</v>
      </c>
      <c r="B49" s="15" t="s">
        <v>101</v>
      </c>
      <c r="C49" s="12">
        <v>4317</v>
      </c>
      <c r="D49" s="12" t="s">
        <v>7</v>
      </c>
      <c r="E49" s="22" t="s">
        <v>95</v>
      </c>
      <c r="F49" s="18"/>
      <c r="G49" s="13">
        <v>99500</v>
      </c>
      <c r="H49" s="20">
        <f t="shared" si="0"/>
        <v>99500</v>
      </c>
      <c r="I49" s="18"/>
      <c r="J49" s="13">
        <v>114400</v>
      </c>
      <c r="K49" s="20">
        <f t="shared" si="1"/>
        <v>114400</v>
      </c>
    </row>
    <row r="50" spans="1:11" ht="16.5" thickBot="1">
      <c r="A50" s="39"/>
      <c r="B50" s="40" t="s">
        <v>47</v>
      </c>
      <c r="C50" s="41"/>
      <c r="D50" s="41"/>
      <c r="E50" s="42"/>
      <c r="F50" s="43">
        <f>SUM(F49:F49)</f>
        <v>0</v>
      </c>
      <c r="G50" s="43">
        <f>SUM(G49:G49)</f>
        <v>99500</v>
      </c>
      <c r="H50" s="44">
        <f t="shared" si="0"/>
        <v>99500</v>
      </c>
      <c r="I50" s="43">
        <f>SUM(I49:I49)</f>
        <v>0</v>
      </c>
      <c r="J50" s="43">
        <f>SUM(J49:J49)</f>
        <v>114400</v>
      </c>
      <c r="K50" s="44">
        <f t="shared" si="1"/>
        <v>114400</v>
      </c>
    </row>
    <row r="51" spans="1:11" ht="15.75">
      <c r="A51" s="11">
        <v>36250</v>
      </c>
      <c r="B51" s="15" t="s">
        <v>59</v>
      </c>
      <c r="C51" s="12">
        <v>4431</v>
      </c>
      <c r="D51" s="12" t="s">
        <v>7</v>
      </c>
      <c r="E51" s="22" t="s">
        <v>102</v>
      </c>
      <c r="F51" s="18"/>
      <c r="G51" s="13">
        <v>5000</v>
      </c>
      <c r="H51" s="20">
        <f t="shared" si="0"/>
        <v>5000</v>
      </c>
      <c r="I51" s="18"/>
      <c r="J51" s="13">
        <v>5000</v>
      </c>
      <c r="K51" s="20">
        <f t="shared" si="1"/>
        <v>5000</v>
      </c>
    </row>
    <row r="52" spans="1:11" ht="16.5" thickBot="1">
      <c r="A52" s="39"/>
      <c r="B52" s="40" t="s">
        <v>47</v>
      </c>
      <c r="C52" s="41"/>
      <c r="D52" s="41"/>
      <c r="E52" s="42"/>
      <c r="F52" s="43">
        <f>SUM(F51)</f>
        <v>0</v>
      </c>
      <c r="G52" s="43">
        <f>SUM(G51)</f>
        <v>5000</v>
      </c>
      <c r="H52" s="44">
        <f t="shared" si="0"/>
        <v>5000</v>
      </c>
      <c r="I52" s="43">
        <f>SUM(I51)</f>
        <v>0</v>
      </c>
      <c r="J52" s="43">
        <f>SUM(J51)</f>
        <v>5000</v>
      </c>
      <c r="K52" s="44">
        <f t="shared" si="1"/>
        <v>5000</v>
      </c>
    </row>
    <row r="53" spans="1:11" ht="15.75">
      <c r="A53" s="11">
        <v>36321</v>
      </c>
      <c r="B53" s="15" t="s">
        <v>20</v>
      </c>
      <c r="C53" s="12">
        <v>3481</v>
      </c>
      <c r="D53" s="12" t="s">
        <v>6</v>
      </c>
      <c r="E53" s="22" t="s">
        <v>10</v>
      </c>
      <c r="F53" s="18">
        <v>1000</v>
      </c>
      <c r="G53" s="13"/>
      <c r="H53" s="20">
        <f aca="true" t="shared" si="4" ref="H53:H98">G53-F53</f>
        <v>-1000</v>
      </c>
      <c r="I53" s="18">
        <v>1000</v>
      </c>
      <c r="J53" s="13"/>
      <c r="K53" s="20">
        <f aca="true" t="shared" si="5" ref="K53:K98">J53-I53</f>
        <v>-1000</v>
      </c>
    </row>
    <row r="54" spans="1:11" ht="15.75">
      <c r="A54" s="11"/>
      <c r="B54" s="15" t="s">
        <v>21</v>
      </c>
      <c r="C54" s="12">
        <v>4261</v>
      </c>
      <c r="D54" s="12" t="s">
        <v>7</v>
      </c>
      <c r="E54" s="22" t="s">
        <v>70</v>
      </c>
      <c r="F54" s="18"/>
      <c r="G54" s="13">
        <v>125</v>
      </c>
      <c r="H54" s="20">
        <f t="shared" si="4"/>
        <v>125</v>
      </c>
      <c r="I54" s="18"/>
      <c r="J54" s="13">
        <v>200</v>
      </c>
      <c r="K54" s="20">
        <f t="shared" si="5"/>
        <v>200</v>
      </c>
    </row>
    <row r="55" spans="1:11" ht="15.75">
      <c r="A55" s="11"/>
      <c r="B55" s="15"/>
      <c r="C55" s="12">
        <v>4331</v>
      </c>
      <c r="D55" s="12" t="s">
        <v>7</v>
      </c>
      <c r="E55" s="21" t="s">
        <v>8</v>
      </c>
      <c r="F55" s="18"/>
      <c r="G55" s="13">
        <v>5000</v>
      </c>
      <c r="H55" s="20">
        <f t="shared" si="4"/>
        <v>5000</v>
      </c>
      <c r="I55" s="18"/>
      <c r="J55" s="13">
        <v>15000</v>
      </c>
      <c r="K55" s="20">
        <f t="shared" si="5"/>
        <v>15000</v>
      </c>
    </row>
    <row r="56" spans="1:11" ht="15.75">
      <c r="A56" s="8"/>
      <c r="B56" s="14"/>
      <c r="C56" s="9">
        <v>4431</v>
      </c>
      <c r="D56" s="9" t="s">
        <v>7</v>
      </c>
      <c r="E56" s="22" t="s">
        <v>71</v>
      </c>
      <c r="F56" s="17"/>
      <c r="G56" s="10">
        <v>1100</v>
      </c>
      <c r="H56" s="19">
        <f t="shared" si="4"/>
        <v>1100</v>
      </c>
      <c r="I56" s="17"/>
      <c r="J56" s="10">
        <v>1200</v>
      </c>
      <c r="K56" s="19">
        <f t="shared" si="5"/>
        <v>1200</v>
      </c>
    </row>
    <row r="57" spans="1:11" ht="16.5" thickBot="1">
      <c r="A57" s="39"/>
      <c r="B57" s="40" t="s">
        <v>47</v>
      </c>
      <c r="C57" s="41"/>
      <c r="D57" s="41"/>
      <c r="E57" s="42"/>
      <c r="F57" s="43">
        <f>SUM(F53:F56)</f>
        <v>1000</v>
      </c>
      <c r="G57" s="43">
        <f>SUM(G53:G56)</f>
        <v>6225</v>
      </c>
      <c r="H57" s="44">
        <f t="shared" si="4"/>
        <v>5225</v>
      </c>
      <c r="I57" s="43">
        <f>SUM(I53:I56)</f>
        <v>1000</v>
      </c>
      <c r="J57" s="43">
        <f>SUM(J53:J56)</f>
        <v>16400</v>
      </c>
      <c r="K57" s="44">
        <f t="shared" si="5"/>
        <v>15400</v>
      </c>
    </row>
    <row r="58" spans="1:11" ht="15.75">
      <c r="A58" s="11">
        <v>36323</v>
      </c>
      <c r="B58" s="15" t="s">
        <v>22</v>
      </c>
      <c r="C58" s="12">
        <v>3221</v>
      </c>
      <c r="D58" s="12" t="s">
        <v>6</v>
      </c>
      <c r="E58" s="22" t="s">
        <v>14</v>
      </c>
      <c r="F58" s="18">
        <v>8000</v>
      </c>
      <c r="G58" s="13"/>
      <c r="H58" s="20">
        <f t="shared" si="4"/>
        <v>-8000</v>
      </c>
      <c r="I58" s="18">
        <v>10000</v>
      </c>
      <c r="J58" s="13"/>
      <c r="K58" s="20">
        <f t="shared" si="5"/>
        <v>-10000</v>
      </c>
    </row>
    <row r="59" spans="1:11" ht="15.75">
      <c r="A59" s="8"/>
      <c r="B59" s="14" t="s">
        <v>23</v>
      </c>
      <c r="C59" s="9">
        <v>3223</v>
      </c>
      <c r="D59" s="9" t="s">
        <v>6</v>
      </c>
      <c r="E59" s="21" t="s">
        <v>15</v>
      </c>
      <c r="F59" s="17">
        <v>1600</v>
      </c>
      <c r="G59" s="10"/>
      <c r="H59" s="20">
        <f t="shared" si="4"/>
        <v>-1600</v>
      </c>
      <c r="I59" s="17">
        <v>1500</v>
      </c>
      <c r="J59" s="10"/>
      <c r="K59" s="20">
        <f t="shared" si="5"/>
        <v>-1500</v>
      </c>
    </row>
    <row r="60" spans="1:11" ht="15.75">
      <c r="A60" s="8"/>
      <c r="B60" s="14" t="s">
        <v>24</v>
      </c>
      <c r="C60" s="12">
        <v>4261</v>
      </c>
      <c r="D60" s="12" t="s">
        <v>7</v>
      </c>
      <c r="E60" s="22" t="s">
        <v>70</v>
      </c>
      <c r="F60" s="17"/>
      <c r="G60" s="10">
        <v>40</v>
      </c>
      <c r="H60" s="20">
        <f t="shared" si="4"/>
        <v>40</v>
      </c>
      <c r="I60" s="17"/>
      <c r="J60" s="10">
        <v>100</v>
      </c>
      <c r="K60" s="20">
        <f t="shared" si="5"/>
        <v>100</v>
      </c>
    </row>
    <row r="61" spans="1:11" ht="15.75">
      <c r="A61" s="8"/>
      <c r="B61" s="14"/>
      <c r="C61" s="9">
        <v>4332</v>
      </c>
      <c r="D61" s="9" t="s">
        <v>7</v>
      </c>
      <c r="E61" s="21" t="s">
        <v>9</v>
      </c>
      <c r="F61" s="17"/>
      <c r="G61" s="10">
        <v>5000</v>
      </c>
      <c r="H61" s="20">
        <f t="shared" si="4"/>
        <v>5000</v>
      </c>
      <c r="I61" s="17"/>
      <c r="J61" s="10">
        <v>5000</v>
      </c>
      <c r="K61" s="20">
        <f t="shared" si="5"/>
        <v>5000</v>
      </c>
    </row>
    <row r="62" spans="1:11" ht="15.75">
      <c r="A62" s="8"/>
      <c r="B62" s="14"/>
      <c r="C62" s="9">
        <v>4431</v>
      </c>
      <c r="D62" s="9" t="s">
        <v>7</v>
      </c>
      <c r="E62" s="22" t="s">
        <v>71</v>
      </c>
      <c r="F62" s="17"/>
      <c r="G62" s="10">
        <v>400</v>
      </c>
      <c r="H62" s="19">
        <f t="shared" si="4"/>
        <v>400</v>
      </c>
      <c r="I62" s="17"/>
      <c r="J62" s="10">
        <v>400</v>
      </c>
      <c r="K62" s="19">
        <f t="shared" si="5"/>
        <v>400</v>
      </c>
    </row>
    <row r="63" spans="1:11" ht="16.5" thickBot="1">
      <c r="A63" s="39"/>
      <c r="B63" s="40" t="s">
        <v>47</v>
      </c>
      <c r="C63" s="41"/>
      <c r="D63" s="41"/>
      <c r="E63" s="42"/>
      <c r="F63" s="43">
        <f>SUM(F58:F62)</f>
        <v>9600</v>
      </c>
      <c r="G63" s="43">
        <f>SUM(G58:G62)</f>
        <v>5440</v>
      </c>
      <c r="H63" s="44">
        <f t="shared" si="4"/>
        <v>-4160</v>
      </c>
      <c r="I63" s="43">
        <f>SUM(I58:I62)</f>
        <v>11500</v>
      </c>
      <c r="J63" s="43">
        <f>SUM(J58:J62)</f>
        <v>5500</v>
      </c>
      <c r="K63" s="44">
        <f t="shared" si="5"/>
        <v>-6000</v>
      </c>
    </row>
    <row r="64" spans="1:11" ht="15.75">
      <c r="A64" s="45">
        <v>36325</v>
      </c>
      <c r="B64" s="46" t="s">
        <v>25</v>
      </c>
      <c r="C64" s="47"/>
      <c r="D64" s="47"/>
      <c r="E64" s="48" t="s">
        <v>49</v>
      </c>
      <c r="F64" s="49"/>
      <c r="G64" s="50"/>
      <c r="H64" s="51">
        <f t="shared" si="4"/>
        <v>0</v>
      </c>
      <c r="I64" s="49"/>
      <c r="J64" s="50"/>
      <c r="K64" s="51">
        <f t="shared" si="5"/>
        <v>0</v>
      </c>
    </row>
    <row r="65" spans="1:11" ht="16.5" thickBot="1">
      <c r="A65" s="39"/>
      <c r="B65" s="40" t="s">
        <v>47</v>
      </c>
      <c r="C65" s="41"/>
      <c r="D65" s="41"/>
      <c r="E65" s="42"/>
      <c r="F65" s="43">
        <f>SUM(F64)</f>
        <v>0</v>
      </c>
      <c r="G65" s="43">
        <f>SUM(G64)</f>
        <v>0</v>
      </c>
      <c r="H65" s="44">
        <f t="shared" si="4"/>
        <v>0</v>
      </c>
      <c r="I65" s="43">
        <f>SUM(I64)</f>
        <v>0</v>
      </c>
      <c r="J65" s="43">
        <f>SUM(J64)</f>
        <v>0</v>
      </c>
      <c r="K65" s="44">
        <f t="shared" si="5"/>
        <v>0</v>
      </c>
    </row>
    <row r="66" spans="1:15" ht="15.75">
      <c r="A66" s="45">
        <v>36331</v>
      </c>
      <c r="B66" s="46" t="s">
        <v>26</v>
      </c>
      <c r="C66" s="47">
        <v>4261</v>
      </c>
      <c r="D66" s="47" t="s">
        <v>7</v>
      </c>
      <c r="E66" s="22" t="s">
        <v>70</v>
      </c>
      <c r="F66" s="56"/>
      <c r="G66" s="56">
        <v>350</v>
      </c>
      <c r="H66" s="20">
        <f t="shared" si="4"/>
        <v>350</v>
      </c>
      <c r="I66" s="56"/>
      <c r="J66" s="56">
        <v>500</v>
      </c>
      <c r="K66" s="20">
        <f t="shared" si="5"/>
        <v>500</v>
      </c>
      <c r="L66" s="63"/>
      <c r="M66" s="64"/>
      <c r="N66" s="64"/>
      <c r="O66" s="64"/>
    </row>
    <row r="67" spans="1:15" ht="15.75">
      <c r="A67" s="61"/>
      <c r="B67" s="62"/>
      <c r="C67" s="65">
        <v>4331</v>
      </c>
      <c r="D67" s="65" t="s">
        <v>7</v>
      </c>
      <c r="E67" s="22" t="s">
        <v>8</v>
      </c>
      <c r="F67" s="66"/>
      <c r="G67" s="66">
        <v>18000</v>
      </c>
      <c r="H67" s="20">
        <f t="shared" si="4"/>
        <v>18000</v>
      </c>
      <c r="I67" s="66"/>
      <c r="J67" s="66">
        <v>30000</v>
      </c>
      <c r="K67" s="20">
        <f t="shared" si="5"/>
        <v>30000</v>
      </c>
      <c r="L67" s="63"/>
      <c r="M67" s="64"/>
      <c r="N67" s="64"/>
      <c r="O67" s="64"/>
    </row>
    <row r="68" spans="1:11" ht="15.75">
      <c r="A68" s="11"/>
      <c r="B68" s="15"/>
      <c r="C68" s="12">
        <v>4431</v>
      </c>
      <c r="D68" s="12" t="s">
        <v>7</v>
      </c>
      <c r="E68" s="22" t="s">
        <v>71</v>
      </c>
      <c r="F68" s="18"/>
      <c r="G68" s="13">
        <v>2800</v>
      </c>
      <c r="H68" s="20">
        <f t="shared" si="4"/>
        <v>2800</v>
      </c>
      <c r="I68" s="18"/>
      <c r="J68" s="13">
        <v>2900</v>
      </c>
      <c r="K68" s="20">
        <f t="shared" si="5"/>
        <v>2900</v>
      </c>
    </row>
    <row r="69" spans="1:11" ht="16.5" thickBot="1">
      <c r="A69" s="39"/>
      <c r="B69" s="40" t="s">
        <v>47</v>
      </c>
      <c r="C69" s="41"/>
      <c r="D69" s="41"/>
      <c r="E69" s="42"/>
      <c r="F69" s="43">
        <f>SUM(F66:F68)</f>
        <v>0</v>
      </c>
      <c r="G69" s="43">
        <f>SUM(G66:G68)</f>
        <v>21150</v>
      </c>
      <c r="H69" s="44">
        <f t="shared" si="4"/>
        <v>21150</v>
      </c>
      <c r="I69" s="43">
        <f>SUM(I66:I68)</f>
        <v>0</v>
      </c>
      <c r="J69" s="43">
        <f>SUM(J66:J68)</f>
        <v>33400</v>
      </c>
      <c r="K69" s="44">
        <f t="shared" si="5"/>
        <v>33400</v>
      </c>
    </row>
    <row r="70" spans="1:12" s="64" customFormat="1" ht="15.75">
      <c r="A70" s="45">
        <v>36333</v>
      </c>
      <c r="B70" s="46" t="s">
        <v>27</v>
      </c>
      <c r="C70" s="47">
        <v>4261</v>
      </c>
      <c r="D70" s="47" t="s">
        <v>7</v>
      </c>
      <c r="E70" s="22" t="s">
        <v>70</v>
      </c>
      <c r="F70" s="56"/>
      <c r="G70" s="56">
        <v>100</v>
      </c>
      <c r="H70" s="20">
        <f t="shared" si="4"/>
        <v>100</v>
      </c>
      <c r="I70" s="56"/>
      <c r="J70" s="56">
        <v>100</v>
      </c>
      <c r="K70" s="20">
        <f t="shared" si="5"/>
        <v>100</v>
      </c>
      <c r="L70" s="63"/>
    </row>
    <row r="71" spans="1:12" s="64" customFormat="1" ht="15.75">
      <c r="A71" s="61"/>
      <c r="B71" s="62"/>
      <c r="C71" s="65">
        <v>4331</v>
      </c>
      <c r="D71" s="65" t="s">
        <v>7</v>
      </c>
      <c r="E71" s="22" t="s">
        <v>8</v>
      </c>
      <c r="F71" s="66"/>
      <c r="G71" s="66">
        <v>50000</v>
      </c>
      <c r="H71" s="20">
        <f t="shared" si="4"/>
        <v>50000</v>
      </c>
      <c r="I71" s="66"/>
      <c r="J71" s="66">
        <v>50000</v>
      </c>
      <c r="K71" s="20">
        <f t="shared" si="5"/>
        <v>50000</v>
      </c>
      <c r="L71" s="63"/>
    </row>
    <row r="72" spans="1:11" ht="15.75">
      <c r="A72" s="11"/>
      <c r="B72" s="15"/>
      <c r="C72" s="12">
        <v>4431</v>
      </c>
      <c r="D72" s="12" t="s">
        <v>7</v>
      </c>
      <c r="E72" s="22" t="s">
        <v>71</v>
      </c>
      <c r="F72" s="18"/>
      <c r="G72" s="13">
        <v>600</v>
      </c>
      <c r="H72" s="20">
        <f t="shared" si="4"/>
        <v>600</v>
      </c>
      <c r="I72" s="18"/>
      <c r="J72" s="13">
        <v>600</v>
      </c>
      <c r="K72" s="20">
        <f t="shared" si="5"/>
        <v>600</v>
      </c>
    </row>
    <row r="73" spans="1:11" ht="16.5" thickBot="1">
      <c r="A73" s="39"/>
      <c r="B73" s="40" t="s">
        <v>47</v>
      </c>
      <c r="C73" s="41"/>
      <c r="D73" s="41"/>
      <c r="E73" s="42"/>
      <c r="F73" s="43">
        <f>SUM(F70:F72)</f>
        <v>0</v>
      </c>
      <c r="G73" s="43">
        <f>SUM(G70:G72)</f>
        <v>50700</v>
      </c>
      <c r="H73" s="44">
        <f t="shared" si="4"/>
        <v>50700</v>
      </c>
      <c r="I73" s="43">
        <f>SUM(I70:I72)</f>
        <v>0</v>
      </c>
      <c r="J73" s="43">
        <f>SUM(J70:J72)</f>
        <v>50700</v>
      </c>
      <c r="K73" s="44">
        <f t="shared" si="5"/>
        <v>50700</v>
      </c>
    </row>
    <row r="74" spans="1:11" ht="15.75">
      <c r="A74" s="52">
        <v>36334</v>
      </c>
      <c r="B74" s="53" t="s">
        <v>28</v>
      </c>
      <c r="C74" s="47">
        <v>4261</v>
      </c>
      <c r="D74" s="47" t="s">
        <v>7</v>
      </c>
      <c r="E74" s="22" t="s">
        <v>70</v>
      </c>
      <c r="F74" s="49"/>
      <c r="G74" s="50">
        <v>500</v>
      </c>
      <c r="H74" s="19">
        <f t="shared" si="4"/>
        <v>500</v>
      </c>
      <c r="I74" s="49"/>
      <c r="J74" s="50">
        <v>400</v>
      </c>
      <c r="K74" s="19">
        <f t="shared" si="5"/>
        <v>400</v>
      </c>
    </row>
    <row r="75" spans="1:11" ht="15.75">
      <c r="A75" s="8"/>
      <c r="B75" s="14"/>
      <c r="C75" s="65">
        <v>4331</v>
      </c>
      <c r="D75" s="65" t="s">
        <v>7</v>
      </c>
      <c r="E75" s="22" t="s">
        <v>8</v>
      </c>
      <c r="F75" s="17"/>
      <c r="G75" s="17">
        <v>170000</v>
      </c>
      <c r="H75" s="19">
        <f t="shared" si="4"/>
        <v>170000</v>
      </c>
      <c r="I75" s="17"/>
      <c r="J75" s="17">
        <v>180000</v>
      </c>
      <c r="K75" s="19">
        <f t="shared" si="5"/>
        <v>180000</v>
      </c>
    </row>
    <row r="76" spans="1:11" ht="15.75">
      <c r="A76" s="8"/>
      <c r="B76" s="14"/>
      <c r="C76" s="12">
        <v>4431</v>
      </c>
      <c r="D76" s="12" t="s">
        <v>7</v>
      </c>
      <c r="E76" s="22" t="s">
        <v>71</v>
      </c>
      <c r="F76" s="17"/>
      <c r="G76" s="17">
        <v>1200</v>
      </c>
      <c r="H76" s="19">
        <f t="shared" si="4"/>
        <v>1200</v>
      </c>
      <c r="I76" s="17"/>
      <c r="J76" s="17">
        <v>400</v>
      </c>
      <c r="K76" s="19">
        <f t="shared" si="5"/>
        <v>400</v>
      </c>
    </row>
    <row r="77" spans="1:11" ht="16.5" thickBot="1">
      <c r="A77" s="39"/>
      <c r="B77" s="40" t="s">
        <v>47</v>
      </c>
      <c r="C77" s="41"/>
      <c r="D77" s="41"/>
      <c r="E77" s="42"/>
      <c r="F77" s="43">
        <f>SUM(F74:F76)</f>
        <v>0</v>
      </c>
      <c r="G77" s="43">
        <f>SUM(G74:G76)</f>
        <v>171700</v>
      </c>
      <c r="H77" s="44">
        <f t="shared" si="4"/>
        <v>171700</v>
      </c>
      <c r="I77" s="43">
        <f>SUM(I74:I76)</f>
        <v>0</v>
      </c>
      <c r="J77" s="43">
        <f>SUM(J74:J76)</f>
        <v>180800</v>
      </c>
      <c r="K77" s="44">
        <f t="shared" si="5"/>
        <v>180800</v>
      </c>
    </row>
    <row r="78" spans="1:11" ht="15.75">
      <c r="A78" s="52">
        <v>36335</v>
      </c>
      <c r="B78" s="53" t="s">
        <v>29</v>
      </c>
      <c r="C78" s="47">
        <v>4261</v>
      </c>
      <c r="D78" s="47" t="s">
        <v>7</v>
      </c>
      <c r="E78" s="22" t="s">
        <v>70</v>
      </c>
      <c r="F78" s="49"/>
      <c r="G78" s="50">
        <v>700</v>
      </c>
      <c r="H78" s="19">
        <f t="shared" si="4"/>
        <v>700</v>
      </c>
      <c r="I78" s="49"/>
      <c r="J78" s="50">
        <v>700</v>
      </c>
      <c r="K78" s="19">
        <f t="shared" si="5"/>
        <v>700</v>
      </c>
    </row>
    <row r="79" spans="1:11" ht="15.75">
      <c r="A79" s="11"/>
      <c r="B79" s="15"/>
      <c r="C79" s="65">
        <v>4331</v>
      </c>
      <c r="D79" s="65" t="s">
        <v>7</v>
      </c>
      <c r="E79" s="22" t="s">
        <v>8</v>
      </c>
      <c r="F79" s="18"/>
      <c r="G79" s="18">
        <v>401200</v>
      </c>
      <c r="H79" s="19">
        <f t="shared" si="4"/>
        <v>401200</v>
      </c>
      <c r="I79" s="18"/>
      <c r="J79" s="18">
        <v>700000</v>
      </c>
      <c r="K79" s="19">
        <f t="shared" si="5"/>
        <v>700000</v>
      </c>
    </row>
    <row r="80" spans="1:11" ht="15.75">
      <c r="A80" s="8"/>
      <c r="B80" s="14"/>
      <c r="C80" s="12">
        <v>4431</v>
      </c>
      <c r="D80" s="12" t="s">
        <v>7</v>
      </c>
      <c r="E80" s="22" t="s">
        <v>71</v>
      </c>
      <c r="F80" s="17"/>
      <c r="G80" s="17">
        <v>1800</v>
      </c>
      <c r="H80" s="19">
        <f t="shared" si="4"/>
        <v>1800</v>
      </c>
      <c r="I80" s="17"/>
      <c r="J80" s="17">
        <v>600</v>
      </c>
      <c r="K80" s="19">
        <f t="shared" si="5"/>
        <v>600</v>
      </c>
    </row>
    <row r="81" spans="1:11" ht="16.5" thickBot="1">
      <c r="A81" s="39"/>
      <c r="B81" s="40" t="s">
        <v>47</v>
      </c>
      <c r="C81" s="41"/>
      <c r="D81" s="41"/>
      <c r="E81" s="42"/>
      <c r="F81" s="43">
        <f>SUM(F78:F80)</f>
        <v>0</v>
      </c>
      <c r="G81" s="43">
        <f>SUM(G78:G80)</f>
        <v>403700</v>
      </c>
      <c r="H81" s="44">
        <f t="shared" si="4"/>
        <v>403700</v>
      </c>
      <c r="I81" s="43">
        <f>SUM(I78:I80)</f>
        <v>0</v>
      </c>
      <c r="J81" s="43">
        <f>SUM(J78:J80)</f>
        <v>701300</v>
      </c>
      <c r="K81" s="44">
        <f t="shared" si="5"/>
        <v>701300</v>
      </c>
    </row>
    <row r="82" spans="1:11" ht="15.75">
      <c r="A82" s="11">
        <v>36336</v>
      </c>
      <c r="B82" s="15" t="s">
        <v>30</v>
      </c>
      <c r="C82" s="12">
        <v>3221</v>
      </c>
      <c r="D82" s="12" t="s">
        <v>6</v>
      </c>
      <c r="E82" s="22" t="s">
        <v>14</v>
      </c>
      <c r="F82" s="18">
        <v>10000</v>
      </c>
      <c r="G82" s="13"/>
      <c r="H82" s="20">
        <f t="shared" si="4"/>
        <v>-10000</v>
      </c>
      <c r="I82" s="18">
        <v>10000</v>
      </c>
      <c r="J82" s="13"/>
      <c r="K82" s="20">
        <f t="shared" si="5"/>
        <v>-10000</v>
      </c>
    </row>
    <row r="83" spans="1:11" ht="15.75">
      <c r="A83" s="11"/>
      <c r="B83" s="15"/>
      <c r="C83" s="12">
        <v>4261</v>
      </c>
      <c r="D83" s="12" t="s">
        <v>7</v>
      </c>
      <c r="E83" s="22" t="s">
        <v>70</v>
      </c>
      <c r="F83" s="18"/>
      <c r="G83" s="13">
        <v>300</v>
      </c>
      <c r="H83" s="20">
        <f t="shared" si="4"/>
        <v>300</v>
      </c>
      <c r="I83" s="18"/>
      <c r="J83" s="13">
        <v>300</v>
      </c>
      <c r="K83" s="20">
        <f t="shared" si="5"/>
        <v>300</v>
      </c>
    </row>
    <row r="84" spans="1:11" ht="15.75">
      <c r="A84" s="8"/>
      <c r="B84" s="14"/>
      <c r="C84" s="9">
        <v>4332</v>
      </c>
      <c r="D84" s="9" t="s">
        <v>7</v>
      </c>
      <c r="E84" s="21" t="s">
        <v>9</v>
      </c>
      <c r="F84" s="17"/>
      <c r="G84" s="10">
        <v>1050000</v>
      </c>
      <c r="H84" s="20">
        <f t="shared" si="4"/>
        <v>1050000</v>
      </c>
      <c r="I84" s="17"/>
      <c r="J84" s="10">
        <v>1050000</v>
      </c>
      <c r="K84" s="20">
        <f t="shared" si="5"/>
        <v>1050000</v>
      </c>
    </row>
    <row r="85" spans="1:11" ht="15.75">
      <c r="A85" s="8"/>
      <c r="B85" s="14"/>
      <c r="C85" s="9">
        <v>4431</v>
      </c>
      <c r="D85" s="9" t="s">
        <v>7</v>
      </c>
      <c r="E85" s="22" t="s">
        <v>71</v>
      </c>
      <c r="F85" s="17"/>
      <c r="G85" s="17">
        <v>1700</v>
      </c>
      <c r="H85" s="20">
        <f t="shared" si="4"/>
        <v>1700</v>
      </c>
      <c r="I85" s="17"/>
      <c r="J85" s="17">
        <v>1800</v>
      </c>
      <c r="K85" s="20">
        <f t="shared" si="5"/>
        <v>1800</v>
      </c>
    </row>
    <row r="86" spans="1:11" ht="16.5" thickBot="1">
      <c r="A86" s="39"/>
      <c r="B86" s="40" t="s">
        <v>47</v>
      </c>
      <c r="C86" s="41"/>
      <c r="D86" s="41"/>
      <c r="E86" s="42"/>
      <c r="F86" s="43">
        <f>SUM(F82:F85)</f>
        <v>10000</v>
      </c>
      <c r="G86" s="43">
        <f>SUM(G82:G85)</f>
        <v>1052000</v>
      </c>
      <c r="H86" s="44">
        <f t="shared" si="4"/>
        <v>1042000</v>
      </c>
      <c r="I86" s="43">
        <f>SUM(I82:I85)</f>
        <v>10000</v>
      </c>
      <c r="J86" s="43">
        <f>SUM(J82:J85)</f>
        <v>1052100</v>
      </c>
      <c r="K86" s="43">
        <f>SUM(K82:K85)</f>
        <v>1042100</v>
      </c>
    </row>
    <row r="87" spans="1:11" ht="15.75">
      <c r="A87" s="11">
        <v>36338</v>
      </c>
      <c r="B87" s="15" t="s">
        <v>31</v>
      </c>
      <c r="C87" s="12">
        <v>3221</v>
      </c>
      <c r="D87" s="12" t="s">
        <v>6</v>
      </c>
      <c r="E87" s="22" t="s">
        <v>14</v>
      </c>
      <c r="F87" s="18">
        <v>122000</v>
      </c>
      <c r="G87" s="13"/>
      <c r="H87" s="20">
        <f t="shared" si="4"/>
        <v>-122000</v>
      </c>
      <c r="I87" s="18">
        <v>140000</v>
      </c>
      <c r="J87" s="13"/>
      <c r="K87" s="20">
        <f t="shared" si="5"/>
        <v>-140000</v>
      </c>
    </row>
    <row r="88" spans="1:11" ht="15.75">
      <c r="A88" s="8"/>
      <c r="B88" s="14"/>
      <c r="C88" s="9">
        <v>3223</v>
      </c>
      <c r="D88" s="9" t="s">
        <v>6</v>
      </c>
      <c r="E88" s="21" t="s">
        <v>15</v>
      </c>
      <c r="F88" s="17">
        <v>8400</v>
      </c>
      <c r="G88" s="10"/>
      <c r="H88" s="20">
        <f t="shared" si="4"/>
        <v>-8400</v>
      </c>
      <c r="I88" s="17">
        <v>8500</v>
      </c>
      <c r="J88" s="10"/>
      <c r="K88" s="20">
        <f t="shared" si="5"/>
        <v>-8500</v>
      </c>
    </row>
    <row r="89" spans="1:11" ht="15.75">
      <c r="A89" s="8"/>
      <c r="B89" s="14"/>
      <c r="C89" s="9">
        <v>3481</v>
      </c>
      <c r="D89" s="9" t="s">
        <v>6</v>
      </c>
      <c r="E89" s="21" t="s">
        <v>10</v>
      </c>
      <c r="F89" s="17">
        <v>3000</v>
      </c>
      <c r="G89" s="10"/>
      <c r="H89" s="20">
        <f t="shared" si="4"/>
        <v>-3000</v>
      </c>
      <c r="I89" s="17">
        <v>7000</v>
      </c>
      <c r="J89" s="10"/>
      <c r="K89" s="20">
        <f t="shared" si="5"/>
        <v>-7000</v>
      </c>
    </row>
    <row r="90" spans="1:11" ht="15.75">
      <c r="A90" s="8"/>
      <c r="B90" s="14" t="s">
        <v>46</v>
      </c>
      <c r="C90" s="9">
        <v>3482</v>
      </c>
      <c r="D90" s="9" t="s">
        <v>6</v>
      </c>
      <c r="E90" s="21" t="s">
        <v>11</v>
      </c>
      <c r="F90" s="17">
        <v>110000</v>
      </c>
      <c r="G90" s="10"/>
      <c r="H90" s="20">
        <f t="shared" si="4"/>
        <v>-110000</v>
      </c>
      <c r="I90" s="17">
        <v>110000</v>
      </c>
      <c r="J90" s="10"/>
      <c r="K90" s="20">
        <f t="shared" si="5"/>
        <v>-110000</v>
      </c>
    </row>
    <row r="91" spans="1:11" ht="15.75">
      <c r="A91" s="8"/>
      <c r="B91" s="14"/>
      <c r="C91" s="12">
        <v>4261</v>
      </c>
      <c r="D91" s="12" t="s">
        <v>7</v>
      </c>
      <c r="E91" s="22" t="s">
        <v>70</v>
      </c>
      <c r="F91" s="17"/>
      <c r="G91" s="10">
        <v>300</v>
      </c>
      <c r="H91" s="20">
        <f t="shared" si="4"/>
        <v>300</v>
      </c>
      <c r="I91" s="17"/>
      <c r="J91" s="10">
        <v>400</v>
      </c>
      <c r="K91" s="20">
        <f t="shared" si="5"/>
        <v>400</v>
      </c>
    </row>
    <row r="92" spans="1:11" ht="15.75">
      <c r="A92" s="8"/>
      <c r="B92" s="14"/>
      <c r="C92" s="9">
        <v>4332</v>
      </c>
      <c r="D92" s="9" t="s">
        <v>7</v>
      </c>
      <c r="E92" s="21" t="s">
        <v>9</v>
      </c>
      <c r="F92" s="17"/>
      <c r="G92" s="10">
        <f>5000+2800000</f>
        <v>2805000</v>
      </c>
      <c r="H92" s="20">
        <f t="shared" si="4"/>
        <v>2805000</v>
      </c>
      <c r="I92" s="17"/>
      <c r="J92" s="10">
        <v>3300000</v>
      </c>
      <c r="K92" s="20">
        <f t="shared" si="5"/>
        <v>3300000</v>
      </c>
    </row>
    <row r="93" spans="1:11" ht="15.75">
      <c r="A93" s="8"/>
      <c r="B93" s="14"/>
      <c r="C93" s="9">
        <v>4431</v>
      </c>
      <c r="D93" s="9" t="s">
        <v>7</v>
      </c>
      <c r="E93" s="22" t="s">
        <v>71</v>
      </c>
      <c r="F93" s="17"/>
      <c r="G93" s="10">
        <v>2500</v>
      </c>
      <c r="H93" s="20">
        <f t="shared" si="4"/>
        <v>2500</v>
      </c>
      <c r="I93" s="17"/>
      <c r="J93" s="10">
        <v>2300</v>
      </c>
      <c r="K93" s="20">
        <f t="shared" si="5"/>
        <v>2300</v>
      </c>
    </row>
    <row r="94" spans="1:11" ht="15.75">
      <c r="A94" s="8"/>
      <c r="B94" s="14"/>
      <c r="C94" s="9">
        <v>4452</v>
      </c>
      <c r="D94" s="9" t="s">
        <v>7</v>
      </c>
      <c r="E94" s="21" t="s">
        <v>16</v>
      </c>
      <c r="F94" s="17"/>
      <c r="G94" s="10">
        <v>50000</v>
      </c>
      <c r="H94" s="19">
        <f t="shared" si="4"/>
        <v>50000</v>
      </c>
      <c r="I94" s="17"/>
      <c r="J94" s="10">
        <v>60000</v>
      </c>
      <c r="K94" s="19">
        <f t="shared" si="5"/>
        <v>60000</v>
      </c>
    </row>
    <row r="95" spans="1:11" ht="16.5" thickBot="1">
      <c r="A95" s="39"/>
      <c r="B95" s="40" t="s">
        <v>47</v>
      </c>
      <c r="C95" s="41"/>
      <c r="D95" s="41"/>
      <c r="E95" s="42"/>
      <c r="F95" s="43">
        <f>SUM(F87:F94)</f>
        <v>243400</v>
      </c>
      <c r="G95" s="43">
        <f>SUM(G87:G94)</f>
        <v>2857800</v>
      </c>
      <c r="H95" s="44">
        <f t="shared" si="4"/>
        <v>2614400</v>
      </c>
      <c r="I95" s="43">
        <f>SUM(I87:I94)</f>
        <v>265500</v>
      </c>
      <c r="J95" s="43">
        <f>SUM(J87:J94)</f>
        <v>3362700</v>
      </c>
      <c r="K95" s="44">
        <f t="shared" si="5"/>
        <v>3097200</v>
      </c>
    </row>
    <row r="96" spans="1:11" ht="15.75">
      <c r="A96" s="45">
        <v>36339</v>
      </c>
      <c r="B96" s="46" t="s">
        <v>32</v>
      </c>
      <c r="C96" s="47">
        <v>4261</v>
      </c>
      <c r="D96" s="12" t="s">
        <v>7</v>
      </c>
      <c r="E96" s="22" t="s">
        <v>70</v>
      </c>
      <c r="F96" s="56"/>
      <c r="G96" s="57">
        <v>50</v>
      </c>
      <c r="H96" s="19">
        <f t="shared" si="4"/>
        <v>50</v>
      </c>
      <c r="I96" s="56"/>
      <c r="J96" s="57">
        <v>100</v>
      </c>
      <c r="K96" s="19">
        <f t="shared" si="5"/>
        <v>100</v>
      </c>
    </row>
    <row r="97" spans="1:11" ht="15.75">
      <c r="A97" s="67"/>
      <c r="B97" s="68"/>
      <c r="C97" s="69">
        <v>4431</v>
      </c>
      <c r="D97" s="9" t="s">
        <v>7</v>
      </c>
      <c r="E97" s="22" t="s">
        <v>71</v>
      </c>
      <c r="F97" s="70"/>
      <c r="G97" s="70">
        <v>400</v>
      </c>
      <c r="H97" s="19">
        <f t="shared" si="4"/>
        <v>400</v>
      </c>
      <c r="I97" s="70"/>
      <c r="J97" s="70">
        <v>400</v>
      </c>
      <c r="K97" s="19">
        <f t="shared" si="5"/>
        <v>400</v>
      </c>
    </row>
    <row r="98" spans="1:11" ht="16.5" thickBot="1">
      <c r="A98" s="39"/>
      <c r="B98" s="40" t="s">
        <v>47</v>
      </c>
      <c r="C98" s="41"/>
      <c r="D98" s="41"/>
      <c r="E98" s="42"/>
      <c r="F98" s="43">
        <f>SUM(F96:F97)</f>
        <v>0</v>
      </c>
      <c r="G98" s="43">
        <f>SUM(G96:G97)</f>
        <v>450</v>
      </c>
      <c r="H98" s="44">
        <f t="shared" si="4"/>
        <v>450</v>
      </c>
      <c r="I98" s="43">
        <f>SUM(I96:I97)</f>
        <v>0</v>
      </c>
      <c r="J98" s="43">
        <f>SUM(J96:J97)</f>
        <v>500</v>
      </c>
      <c r="K98" s="44">
        <f t="shared" si="5"/>
        <v>500</v>
      </c>
    </row>
    <row r="99" spans="1:11" ht="15.75">
      <c r="A99" s="11">
        <v>36341</v>
      </c>
      <c r="B99" s="15" t="s">
        <v>33</v>
      </c>
      <c r="C99" s="12">
        <v>3211</v>
      </c>
      <c r="D99" s="12" t="s">
        <v>6</v>
      </c>
      <c r="E99" s="22" t="s">
        <v>12</v>
      </c>
      <c r="F99" s="18">
        <v>18000</v>
      </c>
      <c r="G99" s="13"/>
      <c r="H99" s="20">
        <f aca="true" t="shared" si="6" ref="H99:H108">G99-F99</f>
        <v>-18000</v>
      </c>
      <c r="I99" s="18">
        <v>9000</v>
      </c>
      <c r="J99" s="13"/>
      <c r="K99" s="20">
        <f aca="true" t="shared" si="7" ref="K99:K108">J99-I99</f>
        <v>-9000</v>
      </c>
    </row>
    <row r="100" spans="1:11" ht="15.75">
      <c r="A100" s="8"/>
      <c r="B100" s="14"/>
      <c r="C100" s="9">
        <v>3213</v>
      </c>
      <c r="D100" s="9" t="s">
        <v>6</v>
      </c>
      <c r="E100" s="21" t="s">
        <v>13</v>
      </c>
      <c r="F100" s="17">
        <v>24000</v>
      </c>
      <c r="G100" s="10"/>
      <c r="H100" s="20">
        <f t="shared" si="6"/>
        <v>-24000</v>
      </c>
      <c r="I100" s="17">
        <v>34000</v>
      </c>
      <c r="J100" s="10"/>
      <c r="K100" s="20">
        <f t="shared" si="7"/>
        <v>-34000</v>
      </c>
    </row>
    <row r="101" spans="1:11" ht="15.75">
      <c r="A101" s="8"/>
      <c r="B101" s="14"/>
      <c r="C101" s="9">
        <v>3221</v>
      </c>
      <c r="D101" s="9" t="s">
        <v>6</v>
      </c>
      <c r="E101" s="21" t="s">
        <v>14</v>
      </c>
      <c r="F101" s="17">
        <v>35000</v>
      </c>
      <c r="G101" s="10"/>
      <c r="H101" s="20">
        <f t="shared" si="6"/>
        <v>-35000</v>
      </c>
      <c r="I101" s="17">
        <v>14000</v>
      </c>
      <c r="J101" s="10"/>
      <c r="K101" s="20">
        <f t="shared" si="7"/>
        <v>-14000</v>
      </c>
    </row>
    <row r="102" spans="1:11" ht="15.75">
      <c r="A102" s="8"/>
      <c r="B102" s="14"/>
      <c r="C102" s="9">
        <v>3223</v>
      </c>
      <c r="D102" s="9" t="s">
        <v>6</v>
      </c>
      <c r="E102" s="21" t="s">
        <v>15</v>
      </c>
      <c r="F102" s="17">
        <v>24000</v>
      </c>
      <c r="G102" s="10"/>
      <c r="H102" s="20">
        <f t="shared" si="6"/>
        <v>-24000</v>
      </c>
      <c r="I102" s="17">
        <v>84000</v>
      </c>
      <c r="J102" s="10"/>
      <c r="K102" s="20">
        <f t="shared" si="7"/>
        <v>-84000</v>
      </c>
    </row>
    <row r="103" spans="1:11" ht="15.75">
      <c r="A103" s="8"/>
      <c r="B103" s="14" t="s">
        <v>46</v>
      </c>
      <c r="C103" s="9">
        <v>3481</v>
      </c>
      <c r="D103" s="9" t="s">
        <v>6</v>
      </c>
      <c r="E103" s="21" t="s">
        <v>10</v>
      </c>
      <c r="F103" s="17">
        <v>11000</v>
      </c>
      <c r="G103" s="10"/>
      <c r="H103" s="20">
        <f t="shared" si="6"/>
        <v>-11000</v>
      </c>
      <c r="I103" s="17">
        <v>11000</v>
      </c>
      <c r="J103" s="10"/>
      <c r="K103" s="20">
        <f t="shared" si="7"/>
        <v>-11000</v>
      </c>
    </row>
    <row r="104" spans="1:11" ht="15.75">
      <c r="A104" s="8"/>
      <c r="B104" s="14"/>
      <c r="C104" s="9">
        <v>3482</v>
      </c>
      <c r="D104" s="9" t="s">
        <v>6</v>
      </c>
      <c r="E104" s="21" t="s">
        <v>11</v>
      </c>
      <c r="F104" s="17">
        <v>54000</v>
      </c>
      <c r="G104" s="10"/>
      <c r="H104" s="20">
        <f t="shared" si="6"/>
        <v>-54000</v>
      </c>
      <c r="I104" s="17">
        <v>54000</v>
      </c>
      <c r="J104" s="10"/>
      <c r="K104" s="20">
        <f t="shared" si="7"/>
        <v>-54000</v>
      </c>
    </row>
    <row r="105" spans="1:11" ht="15.75">
      <c r="A105" s="8"/>
      <c r="B105" s="14"/>
      <c r="C105" s="12">
        <v>4261</v>
      </c>
      <c r="D105" s="12" t="s">
        <v>7</v>
      </c>
      <c r="E105" s="22" t="s">
        <v>70</v>
      </c>
      <c r="F105" s="17"/>
      <c r="G105" s="10">
        <v>100</v>
      </c>
      <c r="H105" s="20">
        <f t="shared" si="6"/>
        <v>100</v>
      </c>
      <c r="I105" s="17"/>
      <c r="J105" s="10">
        <v>200</v>
      </c>
      <c r="K105" s="20">
        <f t="shared" si="7"/>
        <v>200</v>
      </c>
    </row>
    <row r="106" spans="1:11" ht="15.75">
      <c r="A106" s="8"/>
      <c r="B106" s="14"/>
      <c r="C106" s="9">
        <v>4331</v>
      </c>
      <c r="D106" s="9" t="s">
        <v>7</v>
      </c>
      <c r="E106" s="21" t="s">
        <v>8</v>
      </c>
      <c r="F106" s="17"/>
      <c r="G106" s="10">
        <f>170000+500</f>
        <v>170500</v>
      </c>
      <c r="H106" s="20">
        <f t="shared" si="6"/>
        <v>170500</v>
      </c>
      <c r="I106" s="17"/>
      <c r="J106" s="10">
        <v>170000</v>
      </c>
      <c r="K106" s="20">
        <f t="shared" si="7"/>
        <v>170000</v>
      </c>
    </row>
    <row r="107" spans="1:11" ht="15.75">
      <c r="A107" s="8"/>
      <c r="B107" s="14"/>
      <c r="C107" s="9">
        <v>4332</v>
      </c>
      <c r="D107" s="9" t="s">
        <v>7</v>
      </c>
      <c r="E107" s="21" t="s">
        <v>9</v>
      </c>
      <c r="F107" s="17"/>
      <c r="G107" s="10">
        <f>400+420000</f>
        <v>420400</v>
      </c>
      <c r="H107" s="20">
        <f t="shared" si="6"/>
        <v>420400</v>
      </c>
      <c r="I107" s="17"/>
      <c r="J107" s="10">
        <v>600000</v>
      </c>
      <c r="K107" s="20">
        <f t="shared" si="7"/>
        <v>600000</v>
      </c>
    </row>
    <row r="108" spans="1:11" ht="15.75">
      <c r="A108" s="8"/>
      <c r="B108" s="14"/>
      <c r="C108" s="9">
        <v>4431</v>
      </c>
      <c r="D108" s="9" t="s">
        <v>7</v>
      </c>
      <c r="E108" s="22" t="s">
        <v>71</v>
      </c>
      <c r="F108" s="17"/>
      <c r="G108" s="10">
        <v>1000</v>
      </c>
      <c r="H108" s="20">
        <f t="shared" si="6"/>
        <v>1000</v>
      </c>
      <c r="I108" s="17"/>
      <c r="J108" s="10">
        <v>1000</v>
      </c>
      <c r="K108" s="20">
        <f t="shared" si="7"/>
        <v>1000</v>
      </c>
    </row>
    <row r="109" spans="1:11" ht="15.75">
      <c r="A109" s="8"/>
      <c r="B109" s="14"/>
      <c r="C109" s="9">
        <v>4452</v>
      </c>
      <c r="D109" s="9" t="s">
        <v>7</v>
      </c>
      <c r="E109" s="21" t="s">
        <v>16</v>
      </c>
      <c r="F109" s="17"/>
      <c r="G109" s="10">
        <v>48000</v>
      </c>
      <c r="H109" s="19">
        <f>G109-F109</f>
        <v>48000</v>
      </c>
      <c r="I109" s="17"/>
      <c r="J109" s="10">
        <v>50000</v>
      </c>
      <c r="K109" s="19">
        <f>J109-I109</f>
        <v>50000</v>
      </c>
    </row>
    <row r="110" spans="1:11" ht="16.5" thickBot="1">
      <c r="A110" s="39"/>
      <c r="B110" s="40" t="s">
        <v>47</v>
      </c>
      <c r="C110" s="41"/>
      <c r="D110" s="41"/>
      <c r="E110" s="42"/>
      <c r="F110" s="43">
        <f>SUM(F99:F109)</f>
        <v>166000</v>
      </c>
      <c r="G110" s="43">
        <f>SUM(G99:G109)</f>
        <v>640000</v>
      </c>
      <c r="H110" s="44">
        <f>G110-F110</f>
        <v>474000</v>
      </c>
      <c r="I110" s="43">
        <f>SUM(I99:I109)</f>
        <v>206000</v>
      </c>
      <c r="J110" s="43">
        <f>SUM(J99:J109)</f>
        <v>821200</v>
      </c>
      <c r="K110" s="44">
        <f>J110-I110</f>
        <v>615200</v>
      </c>
    </row>
    <row r="111" spans="1:11" ht="15.75">
      <c r="A111" s="11">
        <v>36342</v>
      </c>
      <c r="B111" s="15" t="s">
        <v>34</v>
      </c>
      <c r="C111" s="12">
        <v>3211</v>
      </c>
      <c r="D111" s="12" t="s">
        <v>6</v>
      </c>
      <c r="E111" s="22" t="s">
        <v>12</v>
      </c>
      <c r="F111" s="18">
        <v>2000</v>
      </c>
      <c r="G111" s="13"/>
      <c r="H111" s="20">
        <f aca="true" t="shared" si="8" ref="H111:H120">G111-F111</f>
        <v>-2000</v>
      </c>
      <c r="I111" s="18">
        <v>1000</v>
      </c>
      <c r="J111" s="13"/>
      <c r="K111" s="20">
        <f aca="true" t="shared" si="9" ref="K111:K120">J111-I111</f>
        <v>-1000</v>
      </c>
    </row>
    <row r="112" spans="1:11" ht="15.75">
      <c r="A112" s="8"/>
      <c r="B112" s="14" t="s">
        <v>35</v>
      </c>
      <c r="C112" s="9">
        <v>3213</v>
      </c>
      <c r="D112" s="9" t="s">
        <v>6</v>
      </c>
      <c r="E112" s="21" t="s">
        <v>13</v>
      </c>
      <c r="F112" s="17">
        <v>1000</v>
      </c>
      <c r="G112" s="10"/>
      <c r="H112" s="20">
        <f t="shared" si="8"/>
        <v>-1000</v>
      </c>
      <c r="I112" s="17">
        <v>1000</v>
      </c>
      <c r="J112" s="10"/>
      <c r="K112" s="20">
        <f t="shared" si="9"/>
        <v>-1000</v>
      </c>
    </row>
    <row r="113" spans="1:11" ht="15.75">
      <c r="A113" s="8"/>
      <c r="B113" s="14" t="s">
        <v>36</v>
      </c>
      <c r="C113" s="9">
        <v>3221</v>
      </c>
      <c r="D113" s="9" t="s">
        <v>6</v>
      </c>
      <c r="E113" s="21" t="s">
        <v>14</v>
      </c>
      <c r="F113" s="17">
        <v>3000</v>
      </c>
      <c r="G113" s="10"/>
      <c r="H113" s="20">
        <f t="shared" si="8"/>
        <v>-3000</v>
      </c>
      <c r="I113" s="17">
        <v>5000</v>
      </c>
      <c r="J113" s="10"/>
      <c r="K113" s="20">
        <f t="shared" si="9"/>
        <v>-5000</v>
      </c>
    </row>
    <row r="114" spans="1:11" ht="15.75">
      <c r="A114" s="8"/>
      <c r="B114" s="14"/>
      <c r="C114" s="9">
        <v>3223</v>
      </c>
      <c r="D114" s="9" t="s">
        <v>6</v>
      </c>
      <c r="E114" s="21" t="s">
        <v>15</v>
      </c>
      <c r="F114" s="17">
        <v>1000</v>
      </c>
      <c r="G114" s="10"/>
      <c r="H114" s="20">
        <f t="shared" si="8"/>
        <v>-1000</v>
      </c>
      <c r="I114" s="17">
        <v>1000</v>
      </c>
      <c r="J114" s="10"/>
      <c r="K114" s="20">
        <f t="shared" si="9"/>
        <v>-1000</v>
      </c>
    </row>
    <row r="115" spans="1:11" ht="15.75">
      <c r="A115" s="8"/>
      <c r="B115" s="14"/>
      <c r="C115" s="9">
        <v>3481</v>
      </c>
      <c r="D115" s="9" t="s">
        <v>6</v>
      </c>
      <c r="E115" s="21" t="s">
        <v>10</v>
      </c>
      <c r="F115" s="17">
        <v>1000</v>
      </c>
      <c r="G115" s="10"/>
      <c r="H115" s="20">
        <f t="shared" si="8"/>
        <v>-1000</v>
      </c>
      <c r="I115" s="17">
        <v>1000</v>
      </c>
      <c r="J115" s="10"/>
      <c r="K115" s="20">
        <f t="shared" si="9"/>
        <v>-1000</v>
      </c>
    </row>
    <row r="116" spans="1:11" ht="15.75">
      <c r="A116" s="8"/>
      <c r="B116" s="14" t="s">
        <v>46</v>
      </c>
      <c r="C116" s="9">
        <v>3482</v>
      </c>
      <c r="D116" s="9" t="s">
        <v>6</v>
      </c>
      <c r="E116" s="21" t="s">
        <v>11</v>
      </c>
      <c r="F116" s="17">
        <v>5000</v>
      </c>
      <c r="G116" s="10"/>
      <c r="H116" s="20">
        <f t="shared" si="8"/>
        <v>-5000</v>
      </c>
      <c r="I116" s="17">
        <v>5000</v>
      </c>
      <c r="J116" s="10"/>
      <c r="K116" s="20">
        <f t="shared" si="9"/>
        <v>-5000</v>
      </c>
    </row>
    <row r="117" spans="1:11" ht="15.75">
      <c r="A117" s="8"/>
      <c r="B117" s="14"/>
      <c r="C117" s="12">
        <v>4261</v>
      </c>
      <c r="D117" s="12" t="s">
        <v>7</v>
      </c>
      <c r="E117" s="22" t="s">
        <v>70</v>
      </c>
      <c r="F117" s="17"/>
      <c r="G117" s="10">
        <v>100</v>
      </c>
      <c r="H117" s="20">
        <f t="shared" si="8"/>
        <v>100</v>
      </c>
      <c r="I117" s="17"/>
      <c r="J117" s="10">
        <v>200</v>
      </c>
      <c r="K117" s="20">
        <f t="shared" si="9"/>
        <v>200</v>
      </c>
    </row>
    <row r="118" spans="1:11" ht="15.75">
      <c r="A118" s="8"/>
      <c r="B118" s="14" t="s">
        <v>46</v>
      </c>
      <c r="C118" s="9">
        <v>4331</v>
      </c>
      <c r="D118" s="9" t="s">
        <v>7</v>
      </c>
      <c r="E118" s="21" t="s">
        <v>8</v>
      </c>
      <c r="F118" s="17"/>
      <c r="G118" s="10">
        <v>20000</v>
      </c>
      <c r="H118" s="20">
        <f t="shared" si="8"/>
        <v>20000</v>
      </c>
      <c r="I118" s="17"/>
      <c r="J118" s="10">
        <v>25000</v>
      </c>
      <c r="K118" s="20">
        <f t="shared" si="9"/>
        <v>25000</v>
      </c>
    </row>
    <row r="119" spans="1:11" ht="15.75">
      <c r="A119" s="8"/>
      <c r="B119" s="14"/>
      <c r="C119" s="9">
        <v>4332</v>
      </c>
      <c r="D119" s="9" t="s">
        <v>7</v>
      </c>
      <c r="E119" s="21" t="s">
        <v>9</v>
      </c>
      <c r="F119" s="17"/>
      <c r="G119" s="10">
        <v>50000</v>
      </c>
      <c r="H119" s="20">
        <f t="shared" si="8"/>
        <v>50000</v>
      </c>
      <c r="I119" s="17"/>
      <c r="J119" s="10">
        <v>50000</v>
      </c>
      <c r="K119" s="20">
        <f t="shared" si="9"/>
        <v>50000</v>
      </c>
    </row>
    <row r="120" spans="1:11" ht="15.75">
      <c r="A120" s="8"/>
      <c r="B120" s="14"/>
      <c r="C120" s="9">
        <v>4431</v>
      </c>
      <c r="D120" s="9" t="s">
        <v>7</v>
      </c>
      <c r="E120" s="22" t="s">
        <v>71</v>
      </c>
      <c r="F120" s="17"/>
      <c r="G120" s="10">
        <v>1000</v>
      </c>
      <c r="H120" s="20">
        <f t="shared" si="8"/>
        <v>1000</v>
      </c>
      <c r="I120" s="17"/>
      <c r="J120" s="10">
        <v>1000</v>
      </c>
      <c r="K120" s="20">
        <f t="shared" si="9"/>
        <v>1000</v>
      </c>
    </row>
    <row r="121" spans="1:11" ht="15.75">
      <c r="A121" s="8"/>
      <c r="B121" s="14"/>
      <c r="C121" s="9">
        <v>4452</v>
      </c>
      <c r="D121" s="9" t="s">
        <v>7</v>
      </c>
      <c r="E121" s="21" t="s">
        <v>16</v>
      </c>
      <c r="F121" s="17"/>
      <c r="G121" s="10">
        <v>1000</v>
      </c>
      <c r="H121" s="19">
        <f aca="true" t="shared" si="10" ref="H121:H175">G121-F121</f>
        <v>1000</v>
      </c>
      <c r="I121" s="17"/>
      <c r="J121" s="10">
        <v>1000</v>
      </c>
      <c r="K121" s="19">
        <f aca="true" t="shared" si="11" ref="K121:K187">J121-I121</f>
        <v>1000</v>
      </c>
    </row>
    <row r="122" spans="1:11" ht="16.5" thickBot="1">
      <c r="A122" s="39"/>
      <c r="B122" s="40" t="s">
        <v>47</v>
      </c>
      <c r="C122" s="41"/>
      <c r="D122" s="41"/>
      <c r="E122" s="42"/>
      <c r="F122" s="43">
        <f>SUM(F111:F121)</f>
        <v>13000</v>
      </c>
      <c r="G122" s="43">
        <f>SUM(G111:G121)</f>
        <v>72100</v>
      </c>
      <c r="H122" s="44">
        <f t="shared" si="10"/>
        <v>59100</v>
      </c>
      <c r="I122" s="43">
        <f>SUM(I111:I121)</f>
        <v>14000</v>
      </c>
      <c r="J122" s="43">
        <f>SUM(J111:J121)</f>
        <v>77200</v>
      </c>
      <c r="K122" s="44">
        <f t="shared" si="11"/>
        <v>63200</v>
      </c>
    </row>
    <row r="123" spans="1:11" ht="15.75">
      <c r="A123" s="11">
        <v>36343</v>
      </c>
      <c r="B123" s="15" t="s">
        <v>37</v>
      </c>
      <c r="C123" s="12">
        <v>3221</v>
      </c>
      <c r="D123" s="12" t="s">
        <v>6</v>
      </c>
      <c r="E123" s="22" t="s">
        <v>14</v>
      </c>
      <c r="F123" s="18">
        <v>72000</v>
      </c>
      <c r="G123" s="13"/>
      <c r="H123" s="20">
        <f t="shared" si="10"/>
        <v>-72000</v>
      </c>
      <c r="I123" s="18">
        <v>26000</v>
      </c>
      <c r="J123" s="13"/>
      <c r="K123" s="20">
        <f t="shared" si="11"/>
        <v>-26000</v>
      </c>
    </row>
    <row r="124" spans="1:11" ht="15.75">
      <c r="A124" s="8"/>
      <c r="B124" s="14" t="s">
        <v>38</v>
      </c>
      <c r="C124" s="9">
        <v>3223</v>
      </c>
      <c r="D124" s="9" t="s">
        <v>6</v>
      </c>
      <c r="E124" s="21" t="s">
        <v>15</v>
      </c>
      <c r="F124" s="17">
        <v>10000</v>
      </c>
      <c r="G124" s="10"/>
      <c r="H124" s="20">
        <f t="shared" si="10"/>
        <v>-10000</v>
      </c>
      <c r="I124" s="17">
        <v>30000</v>
      </c>
      <c r="J124" s="10"/>
      <c r="K124" s="20">
        <f t="shared" si="11"/>
        <v>-30000</v>
      </c>
    </row>
    <row r="125" spans="1:11" ht="15.75">
      <c r="A125" s="8"/>
      <c r="B125" s="14" t="s">
        <v>39</v>
      </c>
      <c r="C125" s="9">
        <v>3481</v>
      </c>
      <c r="D125" s="9" t="s">
        <v>6</v>
      </c>
      <c r="E125" s="21" t="s">
        <v>10</v>
      </c>
      <c r="F125" s="17">
        <v>48000</v>
      </c>
      <c r="G125" s="10"/>
      <c r="H125" s="20">
        <f t="shared" si="10"/>
        <v>-48000</v>
      </c>
      <c r="I125" s="17">
        <v>48000</v>
      </c>
      <c r="J125" s="10"/>
      <c r="K125" s="20">
        <f t="shared" si="11"/>
        <v>-48000</v>
      </c>
    </row>
    <row r="126" spans="1:11" ht="15.75">
      <c r="A126" s="8"/>
      <c r="B126" s="16"/>
      <c r="C126" s="9">
        <v>3482</v>
      </c>
      <c r="D126" s="9" t="s">
        <v>6</v>
      </c>
      <c r="E126" s="21" t="s">
        <v>11</v>
      </c>
      <c r="F126" s="17">
        <v>1000</v>
      </c>
      <c r="G126" s="10"/>
      <c r="H126" s="20">
        <f t="shared" si="10"/>
        <v>-1000</v>
      </c>
      <c r="I126" s="17">
        <v>1000</v>
      </c>
      <c r="J126" s="10"/>
      <c r="K126" s="20">
        <f t="shared" si="11"/>
        <v>-1000</v>
      </c>
    </row>
    <row r="127" spans="1:11" ht="15.75">
      <c r="A127" s="8"/>
      <c r="B127" s="14"/>
      <c r="C127" s="12">
        <v>4261</v>
      </c>
      <c r="D127" s="12" t="s">
        <v>7</v>
      </c>
      <c r="E127" s="22" t="s">
        <v>70</v>
      </c>
      <c r="F127" s="17"/>
      <c r="G127" s="10">
        <v>100</v>
      </c>
      <c r="H127" s="20">
        <f t="shared" si="10"/>
        <v>100</v>
      </c>
      <c r="I127" s="17"/>
      <c r="J127" s="10">
        <v>200</v>
      </c>
      <c r="K127" s="20">
        <f t="shared" si="11"/>
        <v>200</v>
      </c>
    </row>
    <row r="128" spans="1:11" ht="15.75">
      <c r="A128" s="8"/>
      <c r="B128" s="14"/>
      <c r="C128" s="9">
        <v>4332</v>
      </c>
      <c r="D128" s="9" t="s">
        <v>7</v>
      </c>
      <c r="E128" s="21" t="s">
        <v>9</v>
      </c>
      <c r="F128" s="17"/>
      <c r="G128" s="10">
        <f>100+920000</f>
        <v>920100</v>
      </c>
      <c r="H128" s="19">
        <f t="shared" si="10"/>
        <v>920100</v>
      </c>
      <c r="I128" s="17"/>
      <c r="J128" s="10">
        <v>920000</v>
      </c>
      <c r="K128" s="19">
        <f t="shared" si="11"/>
        <v>920000</v>
      </c>
    </row>
    <row r="129" spans="1:11" ht="15.75">
      <c r="A129" s="8"/>
      <c r="B129" s="14"/>
      <c r="C129" s="9">
        <v>4431</v>
      </c>
      <c r="D129" s="9" t="s">
        <v>7</v>
      </c>
      <c r="E129" s="22" t="s">
        <v>71</v>
      </c>
      <c r="F129" s="17"/>
      <c r="G129" s="10">
        <v>1000</v>
      </c>
      <c r="H129" s="19">
        <f t="shared" si="10"/>
        <v>1000</v>
      </c>
      <c r="I129" s="17"/>
      <c r="J129" s="10">
        <v>1000</v>
      </c>
      <c r="K129" s="19">
        <f t="shared" si="11"/>
        <v>1000</v>
      </c>
    </row>
    <row r="130" spans="1:11" ht="15.75">
      <c r="A130" s="8"/>
      <c r="B130" s="14"/>
      <c r="C130" s="9">
        <v>4452</v>
      </c>
      <c r="D130" s="9" t="s">
        <v>7</v>
      </c>
      <c r="E130" s="21" t="s">
        <v>16</v>
      </c>
      <c r="F130" s="17"/>
      <c r="G130" s="10">
        <v>1000</v>
      </c>
      <c r="H130" s="19">
        <f>G130-F130</f>
        <v>1000</v>
      </c>
      <c r="I130" s="17"/>
      <c r="J130" s="10">
        <v>1000</v>
      </c>
      <c r="K130" s="19">
        <f>J130-I130</f>
        <v>1000</v>
      </c>
    </row>
    <row r="131" spans="1:11" ht="16.5" thickBot="1">
      <c r="A131" s="39"/>
      <c r="B131" s="40" t="s">
        <v>47</v>
      </c>
      <c r="C131" s="41"/>
      <c r="D131" s="41"/>
      <c r="E131" s="42"/>
      <c r="F131" s="43">
        <f>SUM(F123:F130)</f>
        <v>131000</v>
      </c>
      <c r="G131" s="43">
        <f>SUM(G123:G130)</f>
        <v>922200</v>
      </c>
      <c r="H131" s="44">
        <f t="shared" si="10"/>
        <v>791200</v>
      </c>
      <c r="I131" s="43">
        <f>SUM(I123:I130)</f>
        <v>105000</v>
      </c>
      <c r="J131" s="43">
        <f>SUM(J123:J130)</f>
        <v>922200</v>
      </c>
      <c r="K131" s="44">
        <f t="shared" si="11"/>
        <v>817200</v>
      </c>
    </row>
    <row r="132" spans="1:11" ht="15.75">
      <c r="A132" s="52">
        <v>36351</v>
      </c>
      <c r="B132" s="53" t="s">
        <v>79</v>
      </c>
      <c r="C132" s="12">
        <v>4261</v>
      </c>
      <c r="D132" s="12" t="s">
        <v>7</v>
      </c>
      <c r="E132" s="22" t="s">
        <v>70</v>
      </c>
      <c r="F132" s="49"/>
      <c r="G132" s="50">
        <v>400</v>
      </c>
      <c r="H132" s="19">
        <f t="shared" si="10"/>
        <v>400</v>
      </c>
      <c r="I132" s="49"/>
      <c r="J132" s="50">
        <v>500</v>
      </c>
      <c r="K132" s="19">
        <f t="shared" si="11"/>
        <v>500</v>
      </c>
    </row>
    <row r="133" spans="1:11" ht="15.75">
      <c r="A133" s="11"/>
      <c r="B133" s="15" t="s">
        <v>80</v>
      </c>
      <c r="C133" s="9">
        <v>4431</v>
      </c>
      <c r="D133" s="9" t="s">
        <v>7</v>
      </c>
      <c r="E133" s="22" t="s">
        <v>71</v>
      </c>
      <c r="F133" s="18"/>
      <c r="G133" s="18">
        <v>2660</v>
      </c>
      <c r="H133" s="19">
        <f t="shared" si="10"/>
        <v>2660</v>
      </c>
      <c r="I133" s="18"/>
      <c r="J133" s="18">
        <v>3300</v>
      </c>
      <c r="K133" s="19">
        <f t="shared" si="11"/>
        <v>3300</v>
      </c>
    </row>
    <row r="134" spans="1:11" ht="16.5" thickBot="1">
      <c r="A134" s="39"/>
      <c r="B134" s="40" t="s">
        <v>47</v>
      </c>
      <c r="C134" s="41"/>
      <c r="D134" s="41"/>
      <c r="E134" s="42"/>
      <c r="F134" s="43">
        <f>SUM(F132:F133)</f>
        <v>0</v>
      </c>
      <c r="G134" s="43">
        <f>SUM(G132:G133)</f>
        <v>3060</v>
      </c>
      <c r="H134" s="44">
        <f t="shared" si="10"/>
        <v>3060</v>
      </c>
      <c r="I134" s="43">
        <f>SUM(I132:I133)</f>
        <v>0</v>
      </c>
      <c r="J134" s="43">
        <f>SUM(J132:J133)</f>
        <v>3800</v>
      </c>
      <c r="K134" s="44">
        <f t="shared" si="11"/>
        <v>3800</v>
      </c>
    </row>
    <row r="135" spans="1:11" ht="15.75">
      <c r="A135" s="45">
        <v>36353</v>
      </c>
      <c r="B135" s="46" t="s">
        <v>81</v>
      </c>
      <c r="C135" s="12">
        <v>4261</v>
      </c>
      <c r="D135" s="12" t="s">
        <v>7</v>
      </c>
      <c r="E135" s="22" t="s">
        <v>70</v>
      </c>
      <c r="F135" s="49"/>
      <c r="G135" s="50">
        <v>400</v>
      </c>
      <c r="H135" s="19">
        <f>G135-F135</f>
        <v>400</v>
      </c>
      <c r="I135" s="49"/>
      <c r="J135" s="50">
        <v>500</v>
      </c>
      <c r="K135" s="19">
        <f>J135-I135</f>
        <v>500</v>
      </c>
    </row>
    <row r="136" spans="1:11" ht="15.75">
      <c r="A136" s="67"/>
      <c r="B136" s="68" t="s">
        <v>82</v>
      </c>
      <c r="C136" s="9">
        <v>4431</v>
      </c>
      <c r="D136" s="9" t="s">
        <v>7</v>
      </c>
      <c r="E136" s="22" t="s">
        <v>71</v>
      </c>
      <c r="F136" s="18"/>
      <c r="G136" s="18">
        <v>3330</v>
      </c>
      <c r="H136" s="19">
        <f>G136-F136</f>
        <v>3330</v>
      </c>
      <c r="I136" s="18"/>
      <c r="J136" s="18">
        <v>3500</v>
      </c>
      <c r="K136" s="19">
        <f>J136-I136</f>
        <v>3500</v>
      </c>
    </row>
    <row r="137" spans="1:11" ht="16.5" thickBot="1">
      <c r="A137" s="39"/>
      <c r="B137" s="40" t="s">
        <v>47</v>
      </c>
      <c r="C137" s="41"/>
      <c r="D137" s="41"/>
      <c r="E137" s="42"/>
      <c r="F137" s="43">
        <f>SUM(F135:F136)</f>
        <v>0</v>
      </c>
      <c r="G137" s="43">
        <f>SUM(G135:G136)</f>
        <v>3730</v>
      </c>
      <c r="H137" s="44">
        <f>G137-F137</f>
        <v>3730</v>
      </c>
      <c r="I137" s="43">
        <f>SUM(I135:I136)</f>
        <v>0</v>
      </c>
      <c r="J137" s="43">
        <f>SUM(J135:J136)</f>
        <v>4000</v>
      </c>
      <c r="K137" s="44">
        <f>J137-I137</f>
        <v>4000</v>
      </c>
    </row>
    <row r="138" spans="1:11" ht="15.75">
      <c r="A138" s="52">
        <v>36410</v>
      </c>
      <c r="B138" s="53" t="s">
        <v>40</v>
      </c>
      <c r="C138" s="54">
        <v>3311</v>
      </c>
      <c r="D138" s="54" t="s">
        <v>6</v>
      </c>
      <c r="E138" s="55" t="s">
        <v>17</v>
      </c>
      <c r="F138" s="49">
        <v>2500</v>
      </c>
      <c r="G138" s="50"/>
      <c r="H138" s="19">
        <f t="shared" si="10"/>
        <v>-2500</v>
      </c>
      <c r="I138" s="49">
        <v>2500</v>
      </c>
      <c r="J138" s="50"/>
      <c r="K138" s="19">
        <f t="shared" si="11"/>
        <v>-2500</v>
      </c>
    </row>
    <row r="139" spans="1:11" ht="15.75">
      <c r="A139" s="8"/>
      <c r="B139" s="14"/>
      <c r="C139" s="12">
        <v>4261</v>
      </c>
      <c r="D139" s="12" t="s">
        <v>7</v>
      </c>
      <c r="E139" s="22" t="s">
        <v>70</v>
      </c>
      <c r="F139" s="18"/>
      <c r="G139" s="13">
        <v>200</v>
      </c>
      <c r="H139" s="20">
        <f>G139-F139</f>
        <v>200</v>
      </c>
      <c r="I139" s="18"/>
      <c r="J139" s="13">
        <v>200</v>
      </c>
      <c r="K139" s="20">
        <f>J139-I139</f>
        <v>200</v>
      </c>
    </row>
    <row r="140" spans="1:11" ht="15.75">
      <c r="A140" s="8"/>
      <c r="B140" s="14"/>
      <c r="C140" s="12">
        <v>4431</v>
      </c>
      <c r="D140" s="12" t="s">
        <v>7</v>
      </c>
      <c r="E140" s="22" t="s">
        <v>71</v>
      </c>
      <c r="F140" s="18"/>
      <c r="G140" s="13">
        <v>200</v>
      </c>
      <c r="H140" s="20">
        <f>G140-F140</f>
        <v>200</v>
      </c>
      <c r="I140" s="18"/>
      <c r="J140" s="13">
        <v>100</v>
      </c>
      <c r="K140" s="20">
        <f>J140-I140</f>
        <v>100</v>
      </c>
    </row>
    <row r="141" spans="1:11" ht="16.5" thickBot="1">
      <c r="A141" s="39"/>
      <c r="B141" s="40" t="s">
        <v>47</v>
      </c>
      <c r="C141" s="41"/>
      <c r="D141" s="41"/>
      <c r="E141" s="42"/>
      <c r="F141" s="43">
        <f>SUM(F138:F140)</f>
        <v>2500</v>
      </c>
      <c r="G141" s="43">
        <f>SUM(G138:G140)</f>
        <v>400</v>
      </c>
      <c r="H141" s="44">
        <f>G141-F141</f>
        <v>-2100</v>
      </c>
      <c r="I141" s="43">
        <f>SUM(I138:I140)</f>
        <v>2500</v>
      </c>
      <c r="J141" s="43">
        <f>SUM(J138:J140)</f>
        <v>300</v>
      </c>
      <c r="K141" s="44">
        <f t="shared" si="11"/>
        <v>-2200</v>
      </c>
    </row>
    <row r="142" spans="1:11" ht="15.75">
      <c r="A142" s="11">
        <v>36420</v>
      </c>
      <c r="B142" s="15" t="s">
        <v>41</v>
      </c>
      <c r="C142" s="12">
        <v>3211</v>
      </c>
      <c r="D142" s="12" t="s">
        <v>6</v>
      </c>
      <c r="E142" s="22" t="s">
        <v>12</v>
      </c>
      <c r="F142" s="18">
        <v>110000</v>
      </c>
      <c r="G142" s="13"/>
      <c r="H142" s="20">
        <f t="shared" si="10"/>
        <v>-110000</v>
      </c>
      <c r="I142" s="18">
        <v>50000</v>
      </c>
      <c r="J142" s="13"/>
      <c r="K142" s="20">
        <f t="shared" si="11"/>
        <v>-50000</v>
      </c>
    </row>
    <row r="143" spans="1:11" ht="15.75">
      <c r="A143" s="8"/>
      <c r="B143" s="14"/>
      <c r="C143" s="9">
        <v>3213</v>
      </c>
      <c r="D143" s="9" t="s">
        <v>6</v>
      </c>
      <c r="E143" s="21" t="s">
        <v>13</v>
      </c>
      <c r="F143" s="17">
        <v>25000</v>
      </c>
      <c r="G143" s="10"/>
      <c r="H143" s="20">
        <f t="shared" si="10"/>
        <v>-25000</v>
      </c>
      <c r="I143" s="17">
        <v>75000</v>
      </c>
      <c r="J143" s="10"/>
      <c r="K143" s="20">
        <f t="shared" si="11"/>
        <v>-75000</v>
      </c>
    </row>
    <row r="144" spans="1:11" ht="15.75">
      <c r="A144" s="8"/>
      <c r="B144" s="14"/>
      <c r="C144" s="9">
        <v>3481</v>
      </c>
      <c r="D144" s="9" t="s">
        <v>6</v>
      </c>
      <c r="E144" s="21" t="s">
        <v>10</v>
      </c>
      <c r="F144" s="17">
        <v>1000</v>
      </c>
      <c r="G144" s="10"/>
      <c r="H144" s="20">
        <f t="shared" si="10"/>
        <v>-1000</v>
      </c>
      <c r="I144" s="17">
        <v>2000</v>
      </c>
      <c r="J144" s="10"/>
      <c r="K144" s="20">
        <f t="shared" si="11"/>
        <v>-2000</v>
      </c>
    </row>
    <row r="145" spans="1:11" ht="15.75">
      <c r="A145" s="8"/>
      <c r="B145" s="14"/>
      <c r="C145" s="9">
        <v>3482</v>
      </c>
      <c r="D145" s="9" t="s">
        <v>6</v>
      </c>
      <c r="E145" s="21" t="s">
        <v>11</v>
      </c>
      <c r="F145" s="17">
        <v>390000</v>
      </c>
      <c r="G145" s="10"/>
      <c r="H145" s="20">
        <f t="shared" si="10"/>
        <v>-390000</v>
      </c>
      <c r="I145" s="17">
        <v>390000</v>
      </c>
      <c r="J145" s="10"/>
      <c r="K145" s="20">
        <f t="shared" si="11"/>
        <v>-390000</v>
      </c>
    </row>
    <row r="146" spans="1:11" ht="15.75">
      <c r="A146" s="8"/>
      <c r="B146" s="14"/>
      <c r="C146" s="9">
        <v>4261</v>
      </c>
      <c r="D146" s="9" t="s">
        <v>7</v>
      </c>
      <c r="E146" s="22" t="s">
        <v>70</v>
      </c>
      <c r="F146" s="17"/>
      <c r="G146" s="10">
        <v>1400</v>
      </c>
      <c r="H146" s="20">
        <f t="shared" si="10"/>
        <v>1400</v>
      </c>
      <c r="I146" s="17"/>
      <c r="J146" s="10">
        <v>1400</v>
      </c>
      <c r="K146" s="20">
        <f t="shared" si="11"/>
        <v>1400</v>
      </c>
    </row>
    <row r="147" spans="1:11" ht="15.75">
      <c r="A147" s="8"/>
      <c r="B147" s="14"/>
      <c r="C147" s="9">
        <v>4331</v>
      </c>
      <c r="D147" s="9" t="s">
        <v>7</v>
      </c>
      <c r="E147" s="21" t="s">
        <v>8</v>
      </c>
      <c r="F147" s="17"/>
      <c r="G147" s="10">
        <f>1300000+1000</f>
        <v>1301000</v>
      </c>
      <c r="H147" s="20">
        <f t="shared" si="10"/>
        <v>1301000</v>
      </c>
      <c r="I147" s="17"/>
      <c r="J147" s="10">
        <f>1400000</f>
        <v>1400000</v>
      </c>
      <c r="K147" s="20">
        <f t="shared" si="11"/>
        <v>1400000</v>
      </c>
    </row>
    <row r="148" spans="1:11" ht="15.75">
      <c r="A148" s="8"/>
      <c r="B148" s="14"/>
      <c r="C148" s="9">
        <v>4431</v>
      </c>
      <c r="D148" s="9" t="s">
        <v>7</v>
      </c>
      <c r="E148" s="22" t="s">
        <v>71</v>
      </c>
      <c r="F148" s="17"/>
      <c r="G148" s="10">
        <v>400</v>
      </c>
      <c r="H148" s="20">
        <f t="shared" si="10"/>
        <v>400</v>
      </c>
      <c r="I148" s="17"/>
      <c r="J148" s="10">
        <v>1200</v>
      </c>
      <c r="K148" s="20">
        <f t="shared" si="11"/>
        <v>1200</v>
      </c>
    </row>
    <row r="149" spans="1:11" ht="15.75">
      <c r="A149" s="8"/>
      <c r="B149" s="14"/>
      <c r="C149" s="9">
        <v>4452</v>
      </c>
      <c r="D149" s="9" t="s">
        <v>7</v>
      </c>
      <c r="E149" s="21" t="s">
        <v>16</v>
      </c>
      <c r="F149" s="17"/>
      <c r="G149" s="10">
        <v>250000</v>
      </c>
      <c r="H149" s="19">
        <f t="shared" si="10"/>
        <v>250000</v>
      </c>
      <c r="I149" s="17"/>
      <c r="J149" s="10">
        <v>290000</v>
      </c>
      <c r="K149" s="19">
        <f t="shared" si="11"/>
        <v>290000</v>
      </c>
    </row>
    <row r="150" spans="1:11" ht="16.5" thickBot="1">
      <c r="A150" s="39"/>
      <c r="B150" s="40" t="s">
        <v>47</v>
      </c>
      <c r="C150" s="41"/>
      <c r="D150" s="41"/>
      <c r="E150" s="42"/>
      <c r="F150" s="43">
        <f>SUM(F142:F149)</f>
        <v>526000</v>
      </c>
      <c r="G150" s="43">
        <f>SUM(G142:G149)</f>
        <v>1552800</v>
      </c>
      <c r="H150" s="44">
        <f t="shared" si="10"/>
        <v>1026800</v>
      </c>
      <c r="I150" s="43">
        <f>SUM(I142:I149)</f>
        <v>517000</v>
      </c>
      <c r="J150" s="43">
        <f>SUM(J142:J149)</f>
        <v>1692600</v>
      </c>
      <c r="K150" s="44">
        <f t="shared" si="11"/>
        <v>1175600</v>
      </c>
    </row>
    <row r="151" spans="1:11" ht="15.75">
      <c r="A151" s="11">
        <v>36430</v>
      </c>
      <c r="B151" s="15" t="s">
        <v>60</v>
      </c>
      <c r="C151" s="12">
        <v>3141</v>
      </c>
      <c r="D151" s="12" t="s">
        <v>6</v>
      </c>
      <c r="E151" s="22" t="s">
        <v>55</v>
      </c>
      <c r="F151" s="18"/>
      <c r="G151" s="13"/>
      <c r="H151" s="20">
        <f>G151-F151</f>
        <v>0</v>
      </c>
      <c r="I151" s="18">
        <v>120000</v>
      </c>
      <c r="J151" s="13"/>
      <c r="K151" s="20">
        <f>J151-I151</f>
        <v>-120000</v>
      </c>
    </row>
    <row r="152" spans="1:11" ht="15.75">
      <c r="A152" s="8"/>
      <c r="B152" s="14" t="s">
        <v>61</v>
      </c>
      <c r="C152" s="9">
        <v>4261</v>
      </c>
      <c r="D152" s="9" t="s">
        <v>7</v>
      </c>
      <c r="E152" s="22" t="s">
        <v>70</v>
      </c>
      <c r="F152" s="17"/>
      <c r="G152" s="10"/>
      <c r="H152" s="20">
        <f>G152-F152</f>
        <v>0</v>
      </c>
      <c r="I152" s="17"/>
      <c r="J152" s="10">
        <v>5200</v>
      </c>
      <c r="K152" s="20">
        <f>J152-I152</f>
        <v>5200</v>
      </c>
    </row>
    <row r="153" spans="1:11" ht="15.75">
      <c r="A153" s="8"/>
      <c r="B153" s="14"/>
      <c r="C153" s="9">
        <v>4431</v>
      </c>
      <c r="D153" s="9" t="s">
        <v>7</v>
      </c>
      <c r="E153" s="22" t="s">
        <v>89</v>
      </c>
      <c r="F153" s="17"/>
      <c r="G153" s="10"/>
      <c r="H153" s="20">
        <f>G153-F153</f>
        <v>0</v>
      </c>
      <c r="I153" s="17"/>
      <c r="J153" s="10">
        <f>4100+150000</f>
        <v>154100</v>
      </c>
      <c r="K153" s="20">
        <f>J153-I153</f>
        <v>154100</v>
      </c>
    </row>
    <row r="154" spans="1:11" ht="16.5" thickBot="1">
      <c r="A154" s="39"/>
      <c r="B154" s="40" t="s">
        <v>47</v>
      </c>
      <c r="C154" s="41"/>
      <c r="D154" s="41"/>
      <c r="E154" s="42"/>
      <c r="F154" s="43">
        <f>SUM(F151:F153)</f>
        <v>0</v>
      </c>
      <c r="G154" s="43">
        <f>SUM(G151:G153)</f>
        <v>0</v>
      </c>
      <c r="H154" s="44">
        <f aca="true" t="shared" si="12" ref="H154:H163">G154-F154</f>
        <v>0</v>
      </c>
      <c r="I154" s="43">
        <f>SUM(I151:I153)</f>
        <v>120000</v>
      </c>
      <c r="J154" s="43">
        <f>SUM(J151:J153)</f>
        <v>159300</v>
      </c>
      <c r="K154" s="44">
        <f aca="true" t="shared" si="13" ref="K154:K163">J154-I154</f>
        <v>39300</v>
      </c>
    </row>
    <row r="155" spans="1:11" ht="15.75">
      <c r="A155" s="11">
        <v>36510</v>
      </c>
      <c r="B155" s="15" t="s">
        <v>62</v>
      </c>
      <c r="C155" s="12">
        <v>3147</v>
      </c>
      <c r="D155" s="12" t="s">
        <v>6</v>
      </c>
      <c r="E155" s="22" t="s">
        <v>64</v>
      </c>
      <c r="F155" s="18"/>
      <c r="G155" s="13"/>
      <c r="H155" s="20">
        <f t="shared" si="12"/>
        <v>0</v>
      </c>
      <c r="I155" s="18">
        <v>100</v>
      </c>
      <c r="J155" s="13"/>
      <c r="K155" s="20">
        <f t="shared" si="13"/>
        <v>-100</v>
      </c>
    </row>
    <row r="156" spans="1:11" ht="15.75">
      <c r="A156" s="8"/>
      <c r="B156" s="14" t="s">
        <v>63</v>
      </c>
      <c r="C156" s="9">
        <v>3311</v>
      </c>
      <c r="D156" s="9" t="s">
        <v>6</v>
      </c>
      <c r="E156" s="21" t="s">
        <v>65</v>
      </c>
      <c r="F156" s="17"/>
      <c r="G156" s="10"/>
      <c r="H156" s="20">
        <f t="shared" si="12"/>
        <v>0</v>
      </c>
      <c r="I156" s="17">
        <v>100</v>
      </c>
      <c r="J156" s="10"/>
      <c r="K156" s="20">
        <f t="shared" si="13"/>
        <v>-100</v>
      </c>
    </row>
    <row r="157" spans="1:11" ht="15.75">
      <c r="A157" s="8"/>
      <c r="B157" s="14"/>
      <c r="C157" s="9">
        <v>3482</v>
      </c>
      <c r="D157" s="9" t="s">
        <v>6</v>
      </c>
      <c r="E157" s="21" t="s">
        <v>66</v>
      </c>
      <c r="F157" s="17"/>
      <c r="G157" s="10"/>
      <c r="H157" s="20">
        <f t="shared" si="12"/>
        <v>0</v>
      </c>
      <c r="I157" s="17">
        <v>100</v>
      </c>
      <c r="J157" s="10"/>
      <c r="K157" s="20">
        <f t="shared" si="13"/>
        <v>-100</v>
      </c>
    </row>
    <row r="158" spans="1:11" ht="15.75">
      <c r="A158" s="8"/>
      <c r="B158" s="14"/>
      <c r="C158" s="9">
        <v>3591</v>
      </c>
      <c r="D158" s="9" t="s">
        <v>6</v>
      </c>
      <c r="E158" s="21" t="s">
        <v>67</v>
      </c>
      <c r="F158" s="17"/>
      <c r="G158" s="10"/>
      <c r="H158" s="20">
        <f t="shared" si="12"/>
        <v>0</v>
      </c>
      <c r="I158" s="17">
        <v>100</v>
      </c>
      <c r="J158" s="10"/>
      <c r="K158" s="20">
        <f t="shared" si="13"/>
        <v>-100</v>
      </c>
    </row>
    <row r="159" spans="1:11" ht="15.75">
      <c r="A159" s="8"/>
      <c r="B159" s="14"/>
      <c r="C159" s="9">
        <v>3631</v>
      </c>
      <c r="D159" s="9" t="s">
        <v>6</v>
      </c>
      <c r="E159" s="21" t="s">
        <v>68</v>
      </c>
      <c r="F159" s="17"/>
      <c r="G159" s="10"/>
      <c r="H159" s="20">
        <f t="shared" si="12"/>
        <v>0</v>
      </c>
      <c r="I159" s="17">
        <v>400</v>
      </c>
      <c r="J159" s="10"/>
      <c r="K159" s="20">
        <f t="shared" si="13"/>
        <v>-400</v>
      </c>
    </row>
    <row r="160" spans="1:11" ht="15.75">
      <c r="A160" s="8"/>
      <c r="B160" s="14" t="s">
        <v>46</v>
      </c>
      <c r="C160" s="9">
        <v>4261</v>
      </c>
      <c r="D160" s="9" t="s">
        <v>7</v>
      </c>
      <c r="E160" s="22" t="s">
        <v>70</v>
      </c>
      <c r="F160" s="17"/>
      <c r="G160" s="10">
        <v>550</v>
      </c>
      <c r="H160" s="20">
        <f t="shared" si="12"/>
        <v>550</v>
      </c>
      <c r="I160" s="17"/>
      <c r="J160" s="10">
        <v>1400</v>
      </c>
      <c r="K160" s="20">
        <f t="shared" si="13"/>
        <v>1400</v>
      </c>
    </row>
    <row r="161" spans="1:11" ht="15.75">
      <c r="A161" s="8"/>
      <c r="B161" s="14" t="s">
        <v>46</v>
      </c>
      <c r="C161" s="9">
        <v>4429</v>
      </c>
      <c r="D161" s="9" t="s">
        <v>7</v>
      </c>
      <c r="E161" s="21" t="s">
        <v>69</v>
      </c>
      <c r="F161" s="17"/>
      <c r="G161" s="10">
        <v>2500</v>
      </c>
      <c r="H161" s="20">
        <f t="shared" si="12"/>
        <v>2500</v>
      </c>
      <c r="I161" s="17"/>
      <c r="J161" s="10">
        <v>2500</v>
      </c>
      <c r="K161" s="20">
        <f t="shared" si="13"/>
        <v>2500</v>
      </c>
    </row>
    <row r="162" spans="1:11" ht="15.75">
      <c r="A162" s="8"/>
      <c r="B162" s="14"/>
      <c r="C162" s="9">
        <v>4431</v>
      </c>
      <c r="D162" s="9" t="s">
        <v>7</v>
      </c>
      <c r="E162" s="22" t="s">
        <v>71</v>
      </c>
      <c r="F162" s="17"/>
      <c r="G162" s="10">
        <v>9400</v>
      </c>
      <c r="H162" s="19">
        <f t="shared" si="12"/>
        <v>9400</v>
      </c>
      <c r="I162" s="17"/>
      <c r="J162" s="10">
        <v>8500</v>
      </c>
      <c r="K162" s="19">
        <f t="shared" si="13"/>
        <v>8500</v>
      </c>
    </row>
    <row r="163" spans="1:11" ht="16.5" thickBot="1">
      <c r="A163" s="39"/>
      <c r="B163" s="40" t="s">
        <v>47</v>
      </c>
      <c r="C163" s="41"/>
      <c r="D163" s="41"/>
      <c r="E163" s="42"/>
      <c r="F163" s="43">
        <f>SUM(F155:F162)</f>
        <v>0</v>
      </c>
      <c r="G163" s="43">
        <f>SUM(G155:G162)</f>
        <v>12450</v>
      </c>
      <c r="H163" s="44">
        <f t="shared" si="12"/>
        <v>12450</v>
      </c>
      <c r="I163" s="43">
        <f>SUM(I155:I162)</f>
        <v>800</v>
      </c>
      <c r="J163" s="43">
        <f>SUM(J155:J162)</f>
        <v>12400</v>
      </c>
      <c r="K163" s="44">
        <f t="shared" si="13"/>
        <v>11600</v>
      </c>
    </row>
    <row r="164" spans="1:11" ht="15.75">
      <c r="A164" s="45">
        <v>36511</v>
      </c>
      <c r="B164" s="46" t="s">
        <v>42</v>
      </c>
      <c r="C164" s="47"/>
      <c r="D164" s="47"/>
      <c r="E164" s="58" t="s">
        <v>43</v>
      </c>
      <c r="F164" s="49"/>
      <c r="G164" s="50"/>
      <c r="H164" s="19">
        <f t="shared" si="10"/>
        <v>0</v>
      </c>
      <c r="I164" s="49"/>
      <c r="J164" s="50"/>
      <c r="K164" s="19">
        <f t="shared" si="11"/>
        <v>0</v>
      </c>
    </row>
    <row r="165" spans="1:11" ht="16.5" thickBot="1">
      <c r="A165" s="39"/>
      <c r="B165" s="40" t="s">
        <v>47</v>
      </c>
      <c r="C165" s="41"/>
      <c r="D165" s="41"/>
      <c r="E165" s="42"/>
      <c r="F165" s="43">
        <f>SUM(F164)</f>
        <v>0</v>
      </c>
      <c r="G165" s="43">
        <f>SUM(G164)</f>
        <v>0</v>
      </c>
      <c r="H165" s="44">
        <f t="shared" si="10"/>
        <v>0</v>
      </c>
      <c r="I165" s="43">
        <f>SUM(I164)</f>
        <v>0</v>
      </c>
      <c r="J165" s="43">
        <f>SUM(J164)</f>
        <v>0</v>
      </c>
      <c r="K165" s="44">
        <f t="shared" si="11"/>
        <v>0</v>
      </c>
    </row>
    <row r="166" spans="1:11" ht="15.75">
      <c r="A166" s="11">
        <v>36512</v>
      </c>
      <c r="B166" s="15" t="s">
        <v>44</v>
      </c>
      <c r="C166" s="12">
        <v>3211</v>
      </c>
      <c r="D166" s="12" t="s">
        <v>6</v>
      </c>
      <c r="E166" s="22" t="s">
        <v>12</v>
      </c>
      <c r="F166" s="18">
        <v>4000</v>
      </c>
      <c r="G166" s="13"/>
      <c r="H166" s="20">
        <f t="shared" si="10"/>
        <v>-4000</v>
      </c>
      <c r="I166" s="18">
        <v>4000</v>
      </c>
      <c r="J166" s="13"/>
      <c r="K166" s="20">
        <f t="shared" si="11"/>
        <v>-4000</v>
      </c>
    </row>
    <row r="167" spans="1:11" ht="15.75">
      <c r="A167" s="8"/>
      <c r="B167" s="14"/>
      <c r="C167" s="9">
        <v>4331</v>
      </c>
      <c r="D167" s="9" t="s">
        <v>7</v>
      </c>
      <c r="E167" s="21" t="s">
        <v>8</v>
      </c>
      <c r="F167" s="17"/>
      <c r="G167" s="10">
        <v>120000</v>
      </c>
      <c r="H167" s="19">
        <f t="shared" si="10"/>
        <v>120000</v>
      </c>
      <c r="I167" s="17"/>
      <c r="J167" s="10">
        <v>150000</v>
      </c>
      <c r="K167" s="19">
        <f t="shared" si="11"/>
        <v>150000</v>
      </c>
    </row>
    <row r="168" spans="1:11" ht="16.5" thickBot="1">
      <c r="A168" s="39"/>
      <c r="B168" s="40" t="s">
        <v>47</v>
      </c>
      <c r="C168" s="41"/>
      <c r="D168" s="41"/>
      <c r="E168" s="42"/>
      <c r="F168" s="43">
        <f>SUM(F166:F167)</f>
        <v>4000</v>
      </c>
      <c r="G168" s="43">
        <f>SUM(G166:G167)</f>
        <v>120000</v>
      </c>
      <c r="H168" s="44">
        <f t="shared" si="10"/>
        <v>116000</v>
      </c>
      <c r="I168" s="43">
        <f>SUM(I166:I167)</f>
        <v>4000</v>
      </c>
      <c r="J168" s="43">
        <f>SUM(J166:J167)</f>
        <v>150000</v>
      </c>
      <c r="K168" s="44">
        <f t="shared" si="11"/>
        <v>146000</v>
      </c>
    </row>
    <row r="169" spans="1:11" ht="15.75">
      <c r="A169" s="11">
        <v>36514</v>
      </c>
      <c r="B169" s="15" t="s">
        <v>45</v>
      </c>
      <c r="C169" s="12">
        <v>3221</v>
      </c>
      <c r="D169" s="12" t="s">
        <v>6</v>
      </c>
      <c r="E169" s="22" t="s">
        <v>14</v>
      </c>
      <c r="F169" s="18">
        <v>4000</v>
      </c>
      <c r="G169" s="13"/>
      <c r="H169" s="20">
        <f t="shared" si="10"/>
        <v>-4000</v>
      </c>
      <c r="I169" s="18">
        <v>4000</v>
      </c>
      <c r="J169" s="13"/>
      <c r="K169" s="20">
        <f t="shared" si="11"/>
        <v>-4000</v>
      </c>
    </row>
    <row r="170" spans="1:11" ht="15.75">
      <c r="A170" s="8"/>
      <c r="B170" s="14"/>
      <c r="C170" s="9">
        <v>4332</v>
      </c>
      <c r="D170" s="9" t="s">
        <v>7</v>
      </c>
      <c r="E170" s="21" t="s">
        <v>9</v>
      </c>
      <c r="F170" s="17"/>
      <c r="G170" s="10">
        <v>550000</v>
      </c>
      <c r="H170" s="19">
        <f t="shared" si="10"/>
        <v>550000</v>
      </c>
      <c r="I170" s="17"/>
      <c r="J170" s="10">
        <v>420000</v>
      </c>
      <c r="K170" s="19">
        <f t="shared" si="11"/>
        <v>420000</v>
      </c>
    </row>
    <row r="171" spans="1:11" ht="16.5" thickBot="1">
      <c r="A171" s="39"/>
      <c r="B171" s="40" t="s">
        <v>47</v>
      </c>
      <c r="C171" s="41"/>
      <c r="D171" s="41"/>
      <c r="E171" s="42"/>
      <c r="F171" s="43">
        <f>SUM(F169:F170)</f>
        <v>4000</v>
      </c>
      <c r="G171" s="43">
        <f>SUM(G169:G170)</f>
        <v>550000</v>
      </c>
      <c r="H171" s="44">
        <f t="shared" si="10"/>
        <v>546000</v>
      </c>
      <c r="I171" s="43">
        <f>SUM(I169:I170)</f>
        <v>4000</v>
      </c>
      <c r="J171" s="43">
        <f>SUM(J169:J170)</f>
        <v>420000</v>
      </c>
      <c r="K171" s="44">
        <f t="shared" si="11"/>
        <v>416000</v>
      </c>
    </row>
    <row r="172" spans="1:11" ht="15.75">
      <c r="A172" s="52">
        <v>36751</v>
      </c>
      <c r="B172" s="53" t="s">
        <v>72</v>
      </c>
      <c r="C172" s="54">
        <v>4261</v>
      </c>
      <c r="D172" s="54" t="s">
        <v>7</v>
      </c>
      <c r="E172" s="22" t="s">
        <v>70</v>
      </c>
      <c r="F172" s="49"/>
      <c r="G172" s="50">
        <v>600</v>
      </c>
      <c r="H172" s="51">
        <f t="shared" si="10"/>
        <v>600</v>
      </c>
      <c r="I172" s="59"/>
      <c r="J172" s="50">
        <v>600</v>
      </c>
      <c r="K172" s="19">
        <f t="shared" si="11"/>
        <v>600</v>
      </c>
    </row>
    <row r="173" spans="1:11" ht="15.75">
      <c r="A173" s="8"/>
      <c r="B173" s="14" t="s">
        <v>73</v>
      </c>
      <c r="C173" s="9">
        <v>4331</v>
      </c>
      <c r="D173" s="9" t="s">
        <v>7</v>
      </c>
      <c r="E173" s="21" t="s">
        <v>8</v>
      </c>
      <c r="F173" s="17"/>
      <c r="G173" s="10">
        <v>1500</v>
      </c>
      <c r="H173" s="19">
        <f>G173-F173</f>
        <v>1500</v>
      </c>
      <c r="I173" s="60"/>
      <c r="J173" s="10">
        <v>1500</v>
      </c>
      <c r="K173" s="19">
        <f>J173-I173</f>
        <v>1500</v>
      </c>
    </row>
    <row r="174" spans="1:11" ht="15.75">
      <c r="A174" s="8"/>
      <c r="B174" s="14"/>
      <c r="C174" s="12">
        <v>4431</v>
      </c>
      <c r="D174" s="12" t="s">
        <v>7</v>
      </c>
      <c r="E174" s="22" t="s">
        <v>71</v>
      </c>
      <c r="F174" s="18"/>
      <c r="G174" s="13">
        <v>2200</v>
      </c>
      <c r="H174" s="20">
        <f>G174-F174</f>
        <v>2200</v>
      </c>
      <c r="I174" s="18"/>
      <c r="J174" s="13">
        <v>2200</v>
      </c>
      <c r="K174" s="19">
        <f>J174-I174</f>
        <v>2200</v>
      </c>
    </row>
    <row r="175" spans="1:11" ht="16.5" thickBot="1">
      <c r="A175" s="39"/>
      <c r="B175" s="40" t="s">
        <v>47</v>
      </c>
      <c r="C175" s="41"/>
      <c r="D175" s="41"/>
      <c r="E175" s="42"/>
      <c r="F175" s="43">
        <f>SUM(F172:F174)</f>
        <v>0</v>
      </c>
      <c r="G175" s="43">
        <f>SUM(G172:G174)</f>
        <v>4300</v>
      </c>
      <c r="H175" s="44">
        <f t="shared" si="10"/>
        <v>4300</v>
      </c>
      <c r="I175" s="43">
        <f>SUM(I172:I174)</f>
        <v>0</v>
      </c>
      <c r="J175" s="43">
        <f>SUM(J172:J174)</f>
        <v>4300</v>
      </c>
      <c r="K175" s="44">
        <f t="shared" si="11"/>
        <v>4300</v>
      </c>
    </row>
    <row r="176" spans="1:11" ht="15.75">
      <c r="A176" s="52">
        <v>36752</v>
      </c>
      <c r="B176" s="53" t="s">
        <v>74</v>
      </c>
      <c r="C176" s="54">
        <v>4261</v>
      </c>
      <c r="D176" s="54" t="s">
        <v>7</v>
      </c>
      <c r="E176" s="22" t="s">
        <v>70</v>
      </c>
      <c r="F176" s="49"/>
      <c r="G176" s="50">
        <v>700</v>
      </c>
      <c r="H176" s="51">
        <f>G176-F176</f>
        <v>700</v>
      </c>
      <c r="I176" s="59"/>
      <c r="J176" s="50">
        <v>600</v>
      </c>
      <c r="K176" s="19">
        <f>J176-I176</f>
        <v>600</v>
      </c>
    </row>
    <row r="177" spans="1:11" ht="15.75">
      <c r="A177" s="8"/>
      <c r="B177" s="14" t="s">
        <v>75</v>
      </c>
      <c r="C177" s="9">
        <v>4331</v>
      </c>
      <c r="D177" s="9" t="s">
        <v>7</v>
      </c>
      <c r="E177" s="21" t="s">
        <v>8</v>
      </c>
      <c r="F177" s="17"/>
      <c r="G177" s="10">
        <v>1000</v>
      </c>
      <c r="H177" s="19">
        <f>G177-F177</f>
        <v>1000</v>
      </c>
      <c r="I177" s="60"/>
      <c r="J177" s="10">
        <v>1000</v>
      </c>
      <c r="K177" s="19">
        <f>J177-I177</f>
        <v>1000</v>
      </c>
    </row>
    <row r="178" spans="1:11" ht="15.75">
      <c r="A178" s="8"/>
      <c r="B178" s="14" t="s">
        <v>76</v>
      </c>
      <c r="C178" s="12">
        <v>4431</v>
      </c>
      <c r="D178" s="12" t="s">
        <v>7</v>
      </c>
      <c r="E178" s="22" t="s">
        <v>71</v>
      </c>
      <c r="F178" s="18"/>
      <c r="G178" s="13">
        <v>100</v>
      </c>
      <c r="H178" s="20">
        <f>G178-F178</f>
        <v>100</v>
      </c>
      <c r="I178" s="18"/>
      <c r="J178" s="13">
        <v>200</v>
      </c>
      <c r="K178" s="19">
        <f>J178-I178</f>
        <v>200</v>
      </c>
    </row>
    <row r="179" spans="1:11" ht="16.5" thickBot="1">
      <c r="A179" s="39"/>
      <c r="B179" s="40" t="s">
        <v>47</v>
      </c>
      <c r="C179" s="41"/>
      <c r="D179" s="41"/>
      <c r="E179" s="42"/>
      <c r="F179" s="43">
        <f>SUM(F176:F178)</f>
        <v>0</v>
      </c>
      <c r="G179" s="43">
        <f>SUM(G176:G178)</f>
        <v>1800</v>
      </c>
      <c r="H179" s="44">
        <f>G179-F179</f>
        <v>1800</v>
      </c>
      <c r="I179" s="43">
        <f>SUM(I176:I178)</f>
        <v>0</v>
      </c>
      <c r="J179" s="43">
        <f>SUM(J176:J178)</f>
        <v>1800</v>
      </c>
      <c r="K179" s="44">
        <f>J179-I179</f>
        <v>1800</v>
      </c>
    </row>
    <row r="180" spans="1:11" ht="15.75">
      <c r="A180" s="45">
        <v>36753</v>
      </c>
      <c r="B180" s="46" t="s">
        <v>91</v>
      </c>
      <c r="C180" s="54">
        <v>4261</v>
      </c>
      <c r="D180" s="54" t="s">
        <v>7</v>
      </c>
      <c r="E180" s="22" t="s">
        <v>70</v>
      </c>
      <c r="F180" s="49"/>
      <c r="G180" s="50">
        <v>575</v>
      </c>
      <c r="H180" s="51">
        <f aca="true" t="shared" si="14" ref="H180:H186">G180-F180</f>
        <v>575</v>
      </c>
      <c r="I180" s="59"/>
      <c r="J180" s="50">
        <v>600</v>
      </c>
      <c r="K180" s="19">
        <f aca="true" t="shared" si="15" ref="K180:K186">J180-I180</f>
        <v>600</v>
      </c>
    </row>
    <row r="181" spans="1:11" ht="15.75">
      <c r="A181" s="61"/>
      <c r="B181" s="62"/>
      <c r="C181" s="12">
        <v>4431</v>
      </c>
      <c r="D181" s="12" t="s">
        <v>7</v>
      </c>
      <c r="E181" s="22" t="s">
        <v>71</v>
      </c>
      <c r="F181" s="18"/>
      <c r="G181" s="13">
        <v>150</v>
      </c>
      <c r="H181" s="20">
        <f t="shared" si="14"/>
        <v>150</v>
      </c>
      <c r="I181" s="18"/>
      <c r="J181" s="13">
        <v>200</v>
      </c>
      <c r="K181" s="19">
        <f t="shared" si="15"/>
        <v>200</v>
      </c>
    </row>
    <row r="182" spans="1:11" ht="16.5" thickBot="1">
      <c r="A182" s="39"/>
      <c r="B182" s="40" t="s">
        <v>47</v>
      </c>
      <c r="C182" s="41"/>
      <c r="D182" s="41"/>
      <c r="E182" s="42"/>
      <c r="F182" s="43">
        <f>SUM(F180:F181)</f>
        <v>0</v>
      </c>
      <c r="G182" s="43">
        <f>SUM(G180:G181)</f>
        <v>725</v>
      </c>
      <c r="H182" s="44">
        <f t="shared" si="14"/>
        <v>725</v>
      </c>
      <c r="I182" s="43">
        <f>SUM(I180:I181)</f>
        <v>0</v>
      </c>
      <c r="J182" s="43">
        <f>SUM(J180:J181)</f>
        <v>800</v>
      </c>
      <c r="K182" s="44">
        <f t="shared" si="15"/>
        <v>800</v>
      </c>
    </row>
    <row r="183" spans="1:11" ht="15.75">
      <c r="A183" s="11">
        <v>36754</v>
      </c>
      <c r="B183" s="15" t="s">
        <v>77</v>
      </c>
      <c r="C183" s="54">
        <v>4261</v>
      </c>
      <c r="D183" s="54" t="s">
        <v>7</v>
      </c>
      <c r="E183" s="22" t="s">
        <v>70</v>
      </c>
      <c r="F183" s="49"/>
      <c r="G183" s="50">
        <v>610</v>
      </c>
      <c r="H183" s="51">
        <f t="shared" si="14"/>
        <v>610</v>
      </c>
      <c r="I183" s="59"/>
      <c r="J183" s="50">
        <v>600</v>
      </c>
      <c r="K183" s="19">
        <f t="shared" si="15"/>
        <v>600</v>
      </c>
    </row>
    <row r="184" spans="1:11" ht="15.75">
      <c r="A184" s="8"/>
      <c r="B184" s="14" t="s">
        <v>78</v>
      </c>
      <c r="C184" s="9">
        <v>4331</v>
      </c>
      <c r="D184" s="9" t="s">
        <v>7</v>
      </c>
      <c r="E184" s="21" t="s">
        <v>8</v>
      </c>
      <c r="F184" s="17"/>
      <c r="G184" s="10">
        <v>250000</v>
      </c>
      <c r="H184" s="19">
        <f t="shared" si="14"/>
        <v>250000</v>
      </c>
      <c r="I184" s="60"/>
      <c r="J184" s="10">
        <v>270000</v>
      </c>
      <c r="K184" s="19">
        <f t="shared" si="15"/>
        <v>270000</v>
      </c>
    </row>
    <row r="185" spans="1:11" ht="15.75">
      <c r="A185" s="8"/>
      <c r="B185" s="14" t="s">
        <v>103</v>
      </c>
      <c r="C185" s="12">
        <v>4431</v>
      </c>
      <c r="D185" s="12" t="s">
        <v>7</v>
      </c>
      <c r="E185" s="22" t="s">
        <v>71</v>
      </c>
      <c r="F185" s="18"/>
      <c r="G185" s="13">
        <v>300</v>
      </c>
      <c r="H185" s="20">
        <f t="shared" si="14"/>
        <v>300</v>
      </c>
      <c r="I185" s="18"/>
      <c r="J185" s="13">
        <v>200</v>
      </c>
      <c r="K185" s="19">
        <f t="shared" si="15"/>
        <v>200</v>
      </c>
    </row>
    <row r="186" spans="1:11" ht="16.5" thickBot="1">
      <c r="A186" s="39"/>
      <c r="B186" s="40" t="s">
        <v>47</v>
      </c>
      <c r="C186" s="41"/>
      <c r="D186" s="41"/>
      <c r="E186" s="42"/>
      <c r="F186" s="43">
        <f>SUM(F183:F185)</f>
        <v>0</v>
      </c>
      <c r="G186" s="43">
        <f>SUM(G183:G185)</f>
        <v>250910</v>
      </c>
      <c r="H186" s="44">
        <f t="shared" si="14"/>
        <v>250910</v>
      </c>
      <c r="I186" s="43">
        <f>SUM(I183:I185)</f>
        <v>0</v>
      </c>
      <c r="J186" s="43">
        <f>SUM(J183:J185)</f>
        <v>270800</v>
      </c>
      <c r="K186" s="44">
        <f t="shared" si="15"/>
        <v>270800</v>
      </c>
    </row>
    <row r="187" spans="1:11" s="38" customFormat="1" ht="18.75" thickBot="1">
      <c r="A187" s="35"/>
      <c r="B187" s="36" t="s">
        <v>48</v>
      </c>
      <c r="C187" s="35"/>
      <c r="D187" s="35"/>
      <c r="E187" s="37"/>
      <c r="F187" s="34">
        <f>F5+F14+F18+F23+F26+F35+F38+F40+F42+F48+F50+F52+F57+F63+F65+F69+F73+F77+F81+F86+F95+F98+F110+F122+F131+F134+F137+F141+F150+F154+F163+F165+F168+F171+F175+F179+F182+F186</f>
        <v>3587600</v>
      </c>
      <c r="G187" s="34">
        <f>G5+G14+G18+G23+G26+G35+G38+G40+G42+G48+G50+G52+G57+G63+G65+G69+G73+G77+G81+G86+G95+G98+G110+G122+G131+G134+G137+G141+G150+G154+G163+G165+G168+G171+G175+G179+G182+G186</f>
        <v>11570290</v>
      </c>
      <c r="H187" s="33">
        <f>G187-F187</f>
        <v>7982690</v>
      </c>
      <c r="I187" s="34">
        <f>I5+I14+I18+I23+I26+I35+I38+I40+I42+I48+I50+I52+I57+I63+I65+I69+I73+I77+I81+I86+I95+I98+I110+I122+I131+I134+I137+I141+I150+I154+I163+I165+I168+I171+I175+I179+I182+I186</f>
        <v>3796700</v>
      </c>
      <c r="J187" s="34">
        <f>J5+J14+J18+J23+J26+J35+J38+J40+J42+J48+J50+J52+J57+J63+J65+J69+J73+J77+J81+J86+J95+J98+J110+J122+J131+J134+J137+J141+J150+J154+J163+J165+J168+J171+J175+J179+J182+J186</f>
        <v>12886600</v>
      </c>
      <c r="K187" s="33">
        <f t="shared" si="11"/>
        <v>9089900</v>
      </c>
    </row>
    <row r="188" spans="2:3" ht="15.75">
      <c r="B188" s="1"/>
      <c r="C188" s="4" t="s">
        <v>46</v>
      </c>
    </row>
    <row r="189" spans="2:4" ht="15.75">
      <c r="B189" s="1"/>
      <c r="D189" s="4" t="s">
        <v>18</v>
      </c>
    </row>
    <row r="190" spans="2:5" ht="15.75">
      <c r="B190" s="1"/>
      <c r="E190" s="6" t="s">
        <v>46</v>
      </c>
    </row>
    <row r="191" spans="2:10" ht="15.75">
      <c r="B191" s="1"/>
      <c r="J191" s="7" t="s">
        <v>46</v>
      </c>
    </row>
    <row r="192" ht="15.75">
      <c r="B192" s="1" t="s">
        <v>46</v>
      </c>
    </row>
    <row r="193" ht="15.75">
      <c r="B193" s="1"/>
    </row>
    <row r="194" ht="15.75">
      <c r="B194" s="1"/>
    </row>
    <row r="195" ht="15.75">
      <c r="B195" s="1"/>
    </row>
    <row r="196" ht="15.75">
      <c r="B196" s="1"/>
    </row>
    <row r="197" ht="15.75">
      <c r="B197" s="1"/>
    </row>
    <row r="198" ht="15.75">
      <c r="B198" s="1"/>
    </row>
    <row r="199" ht="15.75">
      <c r="B199" s="1"/>
    </row>
    <row r="200" ht="15.75">
      <c r="B200" s="1"/>
    </row>
    <row r="201" ht="15.75">
      <c r="B201" s="1"/>
    </row>
    <row r="202" ht="15.75">
      <c r="B202" s="1"/>
    </row>
    <row r="203" ht="15.75">
      <c r="B203" s="1"/>
    </row>
    <row r="204" ht="15.75">
      <c r="B204" s="1"/>
    </row>
    <row r="205" ht="15.75">
      <c r="B205" s="1"/>
    </row>
    <row r="206" ht="15.75">
      <c r="B206" s="1"/>
    </row>
    <row r="207" ht="15.75">
      <c r="B207" s="1"/>
    </row>
    <row r="208" ht="15.75">
      <c r="B208" s="1"/>
    </row>
    <row r="209" ht="15.75">
      <c r="B209" s="1"/>
    </row>
    <row r="210" ht="15.75">
      <c r="B210" s="1"/>
    </row>
    <row r="211" ht="15.75">
      <c r="B211" s="1"/>
    </row>
    <row r="212" ht="15.75">
      <c r="B212" s="1"/>
    </row>
    <row r="213" ht="15.75">
      <c r="B213" s="1"/>
    </row>
    <row r="214" ht="15.75">
      <c r="B214" s="1"/>
    </row>
    <row r="215" ht="15.75">
      <c r="B215" s="1"/>
    </row>
    <row r="216" ht="15.75">
      <c r="B216" s="1"/>
    </row>
    <row r="217" ht="15.75">
      <c r="B217" s="1"/>
    </row>
    <row r="218" ht="15.75">
      <c r="B218" s="1"/>
    </row>
    <row r="219" ht="15.75">
      <c r="B219" s="1"/>
    </row>
    <row r="220" ht="15.75">
      <c r="B220" s="1"/>
    </row>
    <row r="221" ht="15.75">
      <c r="B221" s="1"/>
    </row>
    <row r="222" ht="15.75">
      <c r="B222" s="1"/>
    </row>
    <row r="223" ht="15.75">
      <c r="B223" s="1"/>
    </row>
    <row r="224" ht="15.75">
      <c r="B224" s="1"/>
    </row>
    <row r="225" ht="15.75">
      <c r="B225" s="1"/>
    </row>
    <row r="226" ht="15.75">
      <c r="B226" s="1"/>
    </row>
    <row r="227" ht="15.75">
      <c r="B227" s="1"/>
    </row>
    <row r="228" ht="15.75">
      <c r="B228" s="1"/>
    </row>
    <row r="229" ht="15.75">
      <c r="B229" s="1"/>
    </row>
    <row r="230" ht="15.75">
      <c r="B230" s="1"/>
    </row>
    <row r="231" ht="15.75">
      <c r="B231" s="1"/>
    </row>
    <row r="232" ht="15.75">
      <c r="B232" s="1"/>
    </row>
    <row r="233" ht="15.75">
      <c r="B233" s="1"/>
    </row>
    <row r="234" ht="15.75">
      <c r="B234" s="1"/>
    </row>
    <row r="235" ht="15.75">
      <c r="B235" s="1"/>
    </row>
    <row r="236" ht="15.75">
      <c r="B236" s="1"/>
    </row>
    <row r="237" ht="15.75">
      <c r="B237" s="1"/>
    </row>
    <row r="238" ht="15.75">
      <c r="B238" s="1"/>
    </row>
    <row r="239" ht="15.75">
      <c r="B239" s="1"/>
    </row>
    <row r="240" ht="15.75">
      <c r="B240" s="1"/>
    </row>
    <row r="241" ht="15.75">
      <c r="B241" s="1"/>
    </row>
    <row r="242" ht="15.75">
      <c r="B242" s="1"/>
    </row>
    <row r="243" ht="15.75">
      <c r="B243" s="1"/>
    </row>
    <row r="244" ht="15.75">
      <c r="B244" s="1"/>
    </row>
    <row r="245" ht="15.75">
      <c r="B245" s="1"/>
    </row>
    <row r="246" ht="15.75">
      <c r="B246" s="1"/>
    </row>
    <row r="247" ht="15.75">
      <c r="B247" s="1"/>
    </row>
    <row r="248" ht="15.75">
      <c r="B248" s="1"/>
    </row>
    <row r="249" ht="15.75">
      <c r="B249" s="1"/>
    </row>
    <row r="250" ht="15.75">
      <c r="B250" s="1"/>
    </row>
    <row r="251" ht="15.75">
      <c r="B251" s="1"/>
    </row>
    <row r="252" ht="15.75">
      <c r="B252" s="1"/>
    </row>
    <row r="253" ht="15.75">
      <c r="B253" s="1"/>
    </row>
    <row r="254" ht="15.75">
      <c r="B254" s="1"/>
    </row>
    <row r="255" ht="15.75">
      <c r="B255" s="1"/>
    </row>
    <row r="256" ht="15.75">
      <c r="B256" s="1"/>
    </row>
    <row r="257" ht="15.75">
      <c r="B257" s="1"/>
    </row>
    <row r="258" ht="15.75">
      <c r="B258" s="1"/>
    </row>
    <row r="259" ht="15.75">
      <c r="B259" s="1"/>
    </row>
    <row r="260" ht="15.75">
      <c r="B260" s="1"/>
    </row>
    <row r="261" ht="15.75">
      <c r="B261" s="1"/>
    </row>
    <row r="262" ht="15.75">
      <c r="B262" s="1"/>
    </row>
    <row r="263" ht="15.75">
      <c r="B263" s="1"/>
    </row>
    <row r="264" ht="15.75">
      <c r="B264" s="1"/>
    </row>
    <row r="265" ht="15.75">
      <c r="B265" s="1"/>
    </row>
    <row r="266" ht="15.75">
      <c r="B266" s="1"/>
    </row>
    <row r="267" ht="15.75">
      <c r="B267" s="1"/>
    </row>
    <row r="268" ht="15.75">
      <c r="B268" s="1"/>
    </row>
    <row r="269" ht="15.75">
      <c r="B269" s="1"/>
    </row>
    <row r="270" ht="15.75">
      <c r="B270" s="1"/>
    </row>
    <row r="271" ht="15.75">
      <c r="B271" s="1"/>
    </row>
    <row r="272" ht="15.75">
      <c r="B272" s="1"/>
    </row>
    <row r="273" ht="15.75">
      <c r="B273" s="1"/>
    </row>
    <row r="274" ht="15.75">
      <c r="B274" s="1"/>
    </row>
    <row r="275" ht="15.75">
      <c r="B275" s="1"/>
    </row>
    <row r="276" ht="15.75">
      <c r="B276" s="1"/>
    </row>
    <row r="277" ht="15.75">
      <c r="B277" s="1"/>
    </row>
    <row r="278" ht="15.75">
      <c r="B278" s="1"/>
    </row>
    <row r="279" ht="15.75">
      <c r="B279" s="1"/>
    </row>
    <row r="280" ht="15.75">
      <c r="B280" s="1"/>
    </row>
    <row r="281" ht="15.75">
      <c r="B281" s="1"/>
    </row>
    <row r="282" ht="15.75">
      <c r="B282" s="1"/>
    </row>
    <row r="283" ht="15.75">
      <c r="B283" s="1"/>
    </row>
    <row r="284" ht="15.75">
      <c r="B284" s="1"/>
    </row>
    <row r="285" ht="15.75">
      <c r="B285" s="1"/>
    </row>
    <row r="286" ht="15.75">
      <c r="B286" s="1"/>
    </row>
    <row r="287" ht="15.75">
      <c r="B287" s="1"/>
    </row>
    <row r="288" ht="15.75">
      <c r="B288" s="1"/>
    </row>
    <row r="289" ht="15.75">
      <c r="B289" s="1"/>
    </row>
    <row r="290" ht="15.75">
      <c r="B290" s="1"/>
    </row>
    <row r="291" ht="15.75">
      <c r="B291" s="1"/>
    </row>
    <row r="292" ht="15.75">
      <c r="B292" s="1"/>
    </row>
    <row r="293" ht="15.75">
      <c r="B293" s="1"/>
    </row>
    <row r="294" ht="15.75">
      <c r="B294" s="1"/>
    </row>
    <row r="295" ht="15.75">
      <c r="B295" s="1"/>
    </row>
    <row r="296" ht="15.75">
      <c r="B296" s="1"/>
    </row>
    <row r="297" ht="15.75">
      <c r="B297" s="1"/>
    </row>
    <row r="298" ht="15.75">
      <c r="B298" s="1"/>
    </row>
    <row r="299" ht="15.75">
      <c r="B299" s="1"/>
    </row>
    <row r="300" ht="15.75">
      <c r="B300" s="1"/>
    </row>
    <row r="301" ht="15.75">
      <c r="B301" s="1"/>
    </row>
    <row r="302" ht="15.75">
      <c r="B302" s="1"/>
    </row>
    <row r="303" ht="15.75">
      <c r="B303" s="1"/>
    </row>
    <row r="304" ht="15.75">
      <c r="B304" s="1"/>
    </row>
    <row r="305" ht="15.75">
      <c r="B305" s="1"/>
    </row>
    <row r="306" ht="15.75">
      <c r="B306" s="1"/>
    </row>
    <row r="307" ht="15.75">
      <c r="B307" s="1"/>
    </row>
    <row r="308" ht="15.75">
      <c r="B308" s="1"/>
    </row>
    <row r="309" ht="15.75">
      <c r="B309" s="1"/>
    </row>
    <row r="310" ht="15.75">
      <c r="B310" s="1"/>
    </row>
    <row r="311" ht="15.75">
      <c r="B311" s="1"/>
    </row>
    <row r="312" ht="15.75">
      <c r="B312" s="1"/>
    </row>
    <row r="313" ht="15.75">
      <c r="B313" s="1"/>
    </row>
    <row r="314" ht="15.75">
      <c r="B314" s="1"/>
    </row>
    <row r="315" ht="15.75">
      <c r="B315" s="1"/>
    </row>
    <row r="316" ht="15.75">
      <c r="B316" s="1"/>
    </row>
    <row r="317" ht="15.75">
      <c r="B317" s="1"/>
    </row>
    <row r="318" ht="15.75">
      <c r="B318" s="1"/>
    </row>
    <row r="319" ht="15.75">
      <c r="B319" s="1"/>
    </row>
    <row r="320" ht="15.75">
      <c r="B320" s="1"/>
    </row>
    <row r="321" ht="15.75">
      <c r="B321" s="1"/>
    </row>
    <row r="322" ht="15.75">
      <c r="B322" s="1"/>
    </row>
    <row r="323" ht="15.75">
      <c r="B323" s="1"/>
    </row>
    <row r="324" ht="15.75">
      <c r="B324" s="1"/>
    </row>
    <row r="325" ht="15.75">
      <c r="B325" s="1"/>
    </row>
    <row r="326" ht="15.75">
      <c r="B326" s="1"/>
    </row>
    <row r="327" ht="15.75">
      <c r="B327" s="1"/>
    </row>
    <row r="328" ht="15.75">
      <c r="B328" s="1"/>
    </row>
    <row r="329" ht="15.75">
      <c r="B329" s="1"/>
    </row>
    <row r="330" ht="15.75">
      <c r="B330" s="1"/>
    </row>
    <row r="331" ht="15.75">
      <c r="B331" s="1"/>
    </row>
    <row r="332" ht="15.75">
      <c r="B332" s="1"/>
    </row>
    <row r="333" ht="15.75">
      <c r="B333" s="1"/>
    </row>
    <row r="334" ht="15.75">
      <c r="B334" s="1"/>
    </row>
    <row r="335" ht="15.75">
      <c r="B335" s="1"/>
    </row>
    <row r="336" ht="15.75">
      <c r="B336" s="1"/>
    </row>
    <row r="337" ht="15.75">
      <c r="B337" s="1"/>
    </row>
    <row r="338" ht="15.75">
      <c r="B338" s="1"/>
    </row>
    <row r="339" ht="15.75">
      <c r="B339" s="1"/>
    </row>
    <row r="340" ht="15.75">
      <c r="B340" s="1"/>
    </row>
    <row r="341" ht="15.75">
      <c r="B341" s="1"/>
    </row>
    <row r="342" ht="15.75">
      <c r="B342" s="1"/>
    </row>
    <row r="343" ht="15.75">
      <c r="B343" s="1"/>
    </row>
    <row r="344" ht="15.75">
      <c r="B344" s="1"/>
    </row>
    <row r="345" ht="15.75">
      <c r="B345" s="1"/>
    </row>
    <row r="346" ht="15.75">
      <c r="B346" s="1"/>
    </row>
    <row r="347" ht="15.75">
      <c r="B347" s="1"/>
    </row>
    <row r="348" ht="15.75">
      <c r="B348" s="1"/>
    </row>
    <row r="349" ht="15.75">
      <c r="B349" s="1"/>
    </row>
    <row r="350" ht="15.75">
      <c r="B350" s="1"/>
    </row>
    <row r="351" ht="15.75">
      <c r="B351" s="1"/>
    </row>
    <row r="352" ht="15.75">
      <c r="B352" s="1"/>
    </row>
    <row r="353" ht="15.75">
      <c r="B353" s="1"/>
    </row>
    <row r="354" ht="15.75">
      <c r="B354" s="1"/>
    </row>
    <row r="355" ht="15.75">
      <c r="B355" s="1"/>
    </row>
    <row r="356" ht="15.75">
      <c r="B356" s="1"/>
    </row>
    <row r="357" ht="15.75">
      <c r="B357" s="1"/>
    </row>
    <row r="358" ht="15.75">
      <c r="B358" s="1"/>
    </row>
    <row r="359" ht="15.75">
      <c r="B359" s="1"/>
    </row>
    <row r="360" ht="15.75">
      <c r="B360" s="1"/>
    </row>
    <row r="361" ht="15.75">
      <c r="B361" s="1"/>
    </row>
    <row r="362" ht="15.75">
      <c r="B362" s="1"/>
    </row>
    <row r="363" ht="15.75">
      <c r="B363" s="1"/>
    </row>
    <row r="364" ht="15.75">
      <c r="B364" s="1"/>
    </row>
    <row r="365" ht="15.75">
      <c r="B365" s="1"/>
    </row>
    <row r="366" ht="15.75">
      <c r="B366" s="1"/>
    </row>
    <row r="367" ht="15.75">
      <c r="B367" s="1"/>
    </row>
    <row r="368" ht="15.75">
      <c r="B368" s="1"/>
    </row>
    <row r="369" ht="15.75">
      <c r="B369" s="1"/>
    </row>
    <row r="370" ht="15.75">
      <c r="B370" s="1"/>
    </row>
    <row r="371" ht="15.75">
      <c r="B371" s="1"/>
    </row>
    <row r="372" ht="15.75">
      <c r="B372" s="1"/>
    </row>
    <row r="373" ht="15.75">
      <c r="B373" s="1"/>
    </row>
    <row r="374" ht="15.75">
      <c r="B374" s="1"/>
    </row>
    <row r="375" ht="15.75">
      <c r="B375" s="1"/>
    </row>
    <row r="376" ht="15.75">
      <c r="B376" s="1"/>
    </row>
    <row r="377" ht="15.75">
      <c r="B377" s="1"/>
    </row>
    <row r="378" ht="15.75">
      <c r="B378" s="1"/>
    </row>
    <row r="379" ht="15.75">
      <c r="B379" s="1"/>
    </row>
    <row r="380" ht="15.75">
      <c r="B380" s="1"/>
    </row>
    <row r="381" ht="15.75">
      <c r="B381" s="1"/>
    </row>
    <row r="382" ht="15.75">
      <c r="B382" s="1"/>
    </row>
    <row r="383" ht="15.75">
      <c r="B383" s="1"/>
    </row>
    <row r="384" ht="15.75">
      <c r="B384" s="1"/>
    </row>
    <row r="385" ht="15.75">
      <c r="B385" s="1"/>
    </row>
    <row r="386" ht="15.75">
      <c r="B386" s="1"/>
    </row>
    <row r="387" ht="15.75">
      <c r="B387" s="1"/>
    </row>
    <row r="388" ht="15.75">
      <c r="B388" s="1"/>
    </row>
    <row r="389" ht="15.75">
      <c r="B389" s="1"/>
    </row>
    <row r="390" ht="15.75">
      <c r="B390" s="1"/>
    </row>
    <row r="391" ht="15.75">
      <c r="B391" s="1"/>
    </row>
    <row r="392" ht="15.75">
      <c r="B392" s="1"/>
    </row>
    <row r="393" ht="15.75">
      <c r="B393" s="1"/>
    </row>
    <row r="394" ht="15.75">
      <c r="B394" s="1"/>
    </row>
    <row r="395" ht="15.75">
      <c r="B395" s="1"/>
    </row>
    <row r="396" ht="15.75">
      <c r="B396" s="1"/>
    </row>
    <row r="397" ht="15.75">
      <c r="B397" s="1"/>
    </row>
    <row r="398" ht="15.75">
      <c r="B398" s="1"/>
    </row>
    <row r="399" ht="15.75">
      <c r="B399" s="1"/>
    </row>
    <row r="400" ht="15.75">
      <c r="B400" s="1"/>
    </row>
    <row r="401" ht="15.75">
      <c r="B401" s="1"/>
    </row>
    <row r="402" ht="15.75">
      <c r="B402" s="1"/>
    </row>
    <row r="403" ht="15.75">
      <c r="B403" s="1"/>
    </row>
    <row r="404" ht="15.75">
      <c r="B404" s="1"/>
    </row>
    <row r="405" ht="15.75">
      <c r="B405" s="1"/>
    </row>
    <row r="406" ht="15.75">
      <c r="B406" s="1"/>
    </row>
    <row r="407" ht="15.75">
      <c r="B407" s="1"/>
    </row>
    <row r="408" ht="15.75">
      <c r="B408" s="1"/>
    </row>
    <row r="409" ht="15.75">
      <c r="B409" s="1"/>
    </row>
    <row r="410" ht="15.75">
      <c r="B410" s="1"/>
    </row>
    <row r="411" ht="15.75">
      <c r="B411" s="1"/>
    </row>
    <row r="412" ht="15.75">
      <c r="B412" s="1"/>
    </row>
    <row r="413" ht="15.75">
      <c r="B413" s="1"/>
    </row>
    <row r="414" ht="15.75">
      <c r="B414" s="1"/>
    </row>
    <row r="415" ht="15.75">
      <c r="B415" s="1"/>
    </row>
    <row r="416" ht="15.75">
      <c r="B416" s="1"/>
    </row>
    <row r="417" ht="15.75">
      <c r="B417" s="1"/>
    </row>
    <row r="418" ht="15.75">
      <c r="B418" s="1"/>
    </row>
    <row r="419" ht="15.75">
      <c r="B419" s="1"/>
    </row>
    <row r="420" ht="15.75">
      <c r="B420" s="1"/>
    </row>
    <row r="421" ht="15.75">
      <c r="B421" s="1"/>
    </row>
    <row r="422" ht="15.75">
      <c r="B422" s="1"/>
    </row>
    <row r="423" ht="15.75">
      <c r="B423" s="1"/>
    </row>
    <row r="424" ht="15.75">
      <c r="B424" s="1"/>
    </row>
    <row r="425" ht="15.75">
      <c r="B425" s="1"/>
    </row>
    <row r="426" ht="15.75">
      <c r="B426" s="1"/>
    </row>
    <row r="427" ht="15.75">
      <c r="B427" s="1"/>
    </row>
    <row r="428" ht="15.75">
      <c r="B428" s="1"/>
    </row>
    <row r="429" ht="15.75">
      <c r="B429" s="1"/>
    </row>
    <row r="430" ht="15.75">
      <c r="B430" s="1"/>
    </row>
    <row r="431" ht="15.75">
      <c r="B431" s="1"/>
    </row>
    <row r="432" ht="15.75">
      <c r="B432" s="1"/>
    </row>
    <row r="433" ht="15.75">
      <c r="B433" s="1"/>
    </row>
    <row r="434" ht="15.75">
      <c r="B434" s="1"/>
    </row>
    <row r="435" ht="15.75">
      <c r="B435" s="1"/>
    </row>
    <row r="436" ht="15.75">
      <c r="B436" s="1"/>
    </row>
    <row r="437" ht="15.75">
      <c r="B437" s="1"/>
    </row>
    <row r="438" ht="15.75">
      <c r="B438" s="1"/>
    </row>
    <row r="439" ht="15.75">
      <c r="B439" s="1"/>
    </row>
    <row r="440" ht="15.75">
      <c r="B440" s="1"/>
    </row>
    <row r="441" ht="15.75">
      <c r="B441" s="1"/>
    </row>
    <row r="442" ht="15.75">
      <c r="B442" s="1"/>
    </row>
    <row r="443" ht="15.75">
      <c r="B443" s="1"/>
    </row>
    <row r="444" ht="15.75">
      <c r="B444" s="1"/>
    </row>
    <row r="445" ht="15.75">
      <c r="B445" s="1"/>
    </row>
    <row r="446" ht="15.75">
      <c r="B446" s="1"/>
    </row>
    <row r="447" ht="15.75">
      <c r="B447" s="1"/>
    </row>
    <row r="448" ht="15.75">
      <c r="B448" s="1"/>
    </row>
    <row r="449" ht="15.75">
      <c r="B449" s="1"/>
    </row>
    <row r="450" ht="15.75">
      <c r="B450" s="1"/>
    </row>
    <row r="451" ht="15.75">
      <c r="B451" s="1"/>
    </row>
    <row r="452" ht="15.75">
      <c r="B452" s="1"/>
    </row>
    <row r="453" ht="15.75">
      <c r="B453" s="1"/>
    </row>
    <row r="454" ht="15.75">
      <c r="B454" s="1"/>
    </row>
    <row r="455" ht="15.75">
      <c r="B455" s="1"/>
    </row>
    <row r="456" ht="15.75">
      <c r="B456" s="1"/>
    </row>
    <row r="457" ht="15.75">
      <c r="B457" s="1"/>
    </row>
    <row r="458" ht="15.75">
      <c r="B458" s="1"/>
    </row>
    <row r="459" ht="15.75">
      <c r="B459" s="1"/>
    </row>
    <row r="460" ht="15.75">
      <c r="B460" s="1"/>
    </row>
    <row r="461" ht="15.75">
      <c r="B461" s="1"/>
    </row>
    <row r="462" ht="15.75">
      <c r="B462" s="1"/>
    </row>
    <row r="463" ht="15.75">
      <c r="B463" s="1"/>
    </row>
    <row r="464" ht="15.75">
      <c r="B464" s="1"/>
    </row>
    <row r="465" ht="15.75">
      <c r="B465" s="1"/>
    </row>
    <row r="466" ht="15.75">
      <c r="B466" s="1"/>
    </row>
    <row r="467" ht="15.75">
      <c r="B467" s="1"/>
    </row>
    <row r="468" ht="15.75">
      <c r="B468" s="1"/>
    </row>
    <row r="469" ht="15.75">
      <c r="B469" s="1"/>
    </row>
    <row r="470" ht="15.75">
      <c r="B470" s="1"/>
    </row>
    <row r="471" ht="15.75">
      <c r="B471" s="1"/>
    </row>
    <row r="472" ht="15.75">
      <c r="B472" s="1"/>
    </row>
    <row r="473" ht="15.75">
      <c r="B473" s="1"/>
    </row>
    <row r="474" ht="15.75">
      <c r="B474" s="1"/>
    </row>
    <row r="475" ht="15.75">
      <c r="B475" s="1"/>
    </row>
    <row r="476" ht="15.75">
      <c r="B476" s="1"/>
    </row>
    <row r="477" ht="15.75">
      <c r="B477" s="1"/>
    </row>
    <row r="478" ht="15.75">
      <c r="B478" s="1"/>
    </row>
    <row r="479" ht="15.75">
      <c r="B479" s="1"/>
    </row>
    <row r="480" ht="15.75">
      <c r="B480" s="1"/>
    </row>
    <row r="481" ht="15.75">
      <c r="B481" s="1"/>
    </row>
    <row r="482" ht="15.75">
      <c r="B482" s="1"/>
    </row>
    <row r="483" ht="15.75">
      <c r="B483" s="1"/>
    </row>
    <row r="484" ht="15.75">
      <c r="B484" s="1"/>
    </row>
    <row r="485" ht="15.75">
      <c r="B485" s="1"/>
    </row>
    <row r="486" ht="15.75">
      <c r="B486" s="1"/>
    </row>
    <row r="487" ht="15.75">
      <c r="B487" s="1"/>
    </row>
    <row r="488" ht="15.75">
      <c r="B488" s="1"/>
    </row>
    <row r="489" ht="15.75">
      <c r="B489" s="1"/>
    </row>
    <row r="490" ht="15.75">
      <c r="B490" s="1"/>
    </row>
    <row r="491" ht="15.75">
      <c r="B491" s="1"/>
    </row>
    <row r="492" ht="15.75">
      <c r="B492" s="1"/>
    </row>
    <row r="493" ht="15.75">
      <c r="B493" s="1"/>
    </row>
    <row r="494" ht="15.75">
      <c r="B494" s="1"/>
    </row>
    <row r="495" ht="15.75">
      <c r="B495" s="1"/>
    </row>
    <row r="496" ht="15.75">
      <c r="B496" s="1"/>
    </row>
    <row r="497" ht="15.75">
      <c r="B497" s="1"/>
    </row>
    <row r="498" ht="15.75">
      <c r="B498" s="1"/>
    </row>
    <row r="499" ht="15.75">
      <c r="B499" s="1"/>
    </row>
    <row r="500" ht="15.75">
      <c r="B500" s="1"/>
    </row>
    <row r="501" ht="15.75">
      <c r="B501" s="1"/>
    </row>
    <row r="502" ht="15.75">
      <c r="B502" s="1"/>
    </row>
    <row r="503" ht="15.75">
      <c r="B503" s="1"/>
    </row>
    <row r="504" ht="15.75">
      <c r="B504" s="1"/>
    </row>
    <row r="505" ht="15.75">
      <c r="B505" s="1"/>
    </row>
    <row r="506" ht="15.75">
      <c r="B506" s="1"/>
    </row>
    <row r="507" ht="15.75">
      <c r="B507" s="1"/>
    </row>
    <row r="508" ht="15.75">
      <c r="B508" s="1"/>
    </row>
    <row r="509" ht="15.75">
      <c r="B509" s="1"/>
    </row>
    <row r="510" ht="15.75">
      <c r="B510" s="1"/>
    </row>
    <row r="511" ht="15.75">
      <c r="B511" s="1"/>
    </row>
    <row r="512" ht="15.75">
      <c r="B512" s="1"/>
    </row>
    <row r="513" ht="15.75">
      <c r="B513" s="1"/>
    </row>
    <row r="514" ht="15.75">
      <c r="B514" s="1"/>
    </row>
    <row r="515" ht="15.75">
      <c r="B515" s="1"/>
    </row>
    <row r="516" ht="15.75">
      <c r="B516" s="1"/>
    </row>
    <row r="517" ht="15.75">
      <c r="B517" s="1"/>
    </row>
    <row r="518" ht="15.75">
      <c r="B518" s="1"/>
    </row>
    <row r="519" ht="15.75">
      <c r="B519" s="1"/>
    </row>
    <row r="520" ht="15.75">
      <c r="B520" s="1"/>
    </row>
    <row r="521" ht="15.75">
      <c r="B521" s="1"/>
    </row>
    <row r="522" ht="15.75">
      <c r="B522" s="1"/>
    </row>
    <row r="523" ht="15.75">
      <c r="B523" s="1"/>
    </row>
    <row r="524" ht="15.75">
      <c r="B524" s="1"/>
    </row>
    <row r="525" ht="15.75">
      <c r="B525" s="1"/>
    </row>
    <row r="526" ht="15.75">
      <c r="B526" s="1"/>
    </row>
    <row r="527" ht="15.75">
      <c r="B527" s="1"/>
    </row>
    <row r="528" ht="15.75">
      <c r="B528" s="1"/>
    </row>
    <row r="529" ht="15.75">
      <c r="B529" s="1"/>
    </row>
    <row r="530" ht="15.75">
      <c r="B530" s="1"/>
    </row>
    <row r="531" ht="15.75">
      <c r="B531" s="1"/>
    </row>
    <row r="532" ht="15.75">
      <c r="B532" s="1"/>
    </row>
    <row r="533" ht="15.75">
      <c r="B533" s="1"/>
    </row>
    <row r="534" ht="15.75">
      <c r="B534" s="1"/>
    </row>
    <row r="535" ht="15.75">
      <c r="B535" s="1"/>
    </row>
    <row r="536" ht="15.75">
      <c r="B536" s="1"/>
    </row>
    <row r="537" ht="15.75">
      <c r="B537" s="1"/>
    </row>
    <row r="538" ht="15.75">
      <c r="B538" s="1"/>
    </row>
    <row r="539" ht="15.75">
      <c r="B539" s="1"/>
    </row>
    <row r="540" ht="15.75">
      <c r="B540" s="1"/>
    </row>
    <row r="541" ht="15.75">
      <c r="B541" s="1"/>
    </row>
    <row r="542" ht="15.75">
      <c r="B542" s="1"/>
    </row>
    <row r="543" ht="15.75">
      <c r="B543" s="1"/>
    </row>
    <row r="544" ht="15.75">
      <c r="B544" s="1"/>
    </row>
    <row r="545" ht="15.75">
      <c r="B545" s="1"/>
    </row>
    <row r="546" ht="15.75">
      <c r="B546" s="1"/>
    </row>
    <row r="547" ht="15.75">
      <c r="B547" s="1"/>
    </row>
    <row r="548" ht="15.75">
      <c r="B548" s="1"/>
    </row>
    <row r="549" ht="15.75">
      <c r="B549" s="1"/>
    </row>
    <row r="550" ht="15.75">
      <c r="B550" s="1"/>
    </row>
    <row r="551" ht="15.75">
      <c r="B551" s="1"/>
    </row>
    <row r="552" ht="15.75">
      <c r="B552" s="1"/>
    </row>
    <row r="553" ht="15.75">
      <c r="B553" s="1"/>
    </row>
    <row r="554" ht="15.75">
      <c r="B554" s="1"/>
    </row>
    <row r="555" ht="15.75">
      <c r="B555" s="1"/>
    </row>
    <row r="556" ht="15.75">
      <c r="B556" s="1"/>
    </row>
    <row r="557" ht="15.75">
      <c r="B557" s="1"/>
    </row>
    <row r="558" ht="15.75">
      <c r="B558" s="1"/>
    </row>
    <row r="559" ht="15.75">
      <c r="B559" s="1"/>
    </row>
    <row r="560" ht="15.75">
      <c r="B560" s="1"/>
    </row>
    <row r="561" ht="15.75">
      <c r="B561" s="1"/>
    </row>
    <row r="562" ht="15.75">
      <c r="B562" s="1"/>
    </row>
    <row r="563" ht="15.75">
      <c r="B563" s="1"/>
    </row>
    <row r="564" ht="15.75">
      <c r="B564" s="1"/>
    </row>
    <row r="565" ht="15.75">
      <c r="B565" s="1"/>
    </row>
    <row r="566" ht="15.75">
      <c r="B566" s="1"/>
    </row>
    <row r="567" ht="15.75">
      <c r="B567" s="1"/>
    </row>
    <row r="568" ht="15.75">
      <c r="B568" s="1"/>
    </row>
    <row r="569" ht="15.75">
      <c r="B569" s="1"/>
    </row>
    <row r="570" ht="15.75">
      <c r="B570" s="1"/>
    </row>
    <row r="571" ht="15.75">
      <c r="B571" s="1"/>
    </row>
    <row r="572" ht="15.75">
      <c r="B572" s="1"/>
    </row>
    <row r="573" ht="15.75">
      <c r="B573" s="1"/>
    </row>
    <row r="574" ht="15.75">
      <c r="B574" s="1"/>
    </row>
    <row r="575" ht="15.75">
      <c r="B575" s="1"/>
    </row>
    <row r="576" ht="15.75">
      <c r="B576" s="1"/>
    </row>
    <row r="577" ht="15.75">
      <c r="B577" s="1"/>
    </row>
    <row r="578" ht="15.75">
      <c r="B578" s="1"/>
    </row>
    <row r="579" ht="15.75">
      <c r="B579" s="1"/>
    </row>
    <row r="580" ht="15.75">
      <c r="B580" s="1"/>
    </row>
    <row r="581" ht="15.75">
      <c r="B581" s="1"/>
    </row>
    <row r="582" ht="15.75">
      <c r="B582" s="1"/>
    </row>
    <row r="583" ht="15.75">
      <c r="B583" s="1"/>
    </row>
    <row r="584" ht="15.75">
      <c r="B584" s="1"/>
    </row>
    <row r="585" ht="15.75">
      <c r="B585" s="1"/>
    </row>
    <row r="586" ht="15.75">
      <c r="B586" s="1"/>
    </row>
    <row r="587" ht="15.75">
      <c r="B587" s="1"/>
    </row>
    <row r="588" ht="15.75">
      <c r="B588" s="1"/>
    </row>
    <row r="589" ht="15.75">
      <c r="B589" s="1"/>
    </row>
    <row r="590" ht="15.75">
      <c r="B590" s="1"/>
    </row>
    <row r="591" ht="15.75">
      <c r="B591" s="1"/>
    </row>
    <row r="592" ht="15.75">
      <c r="B592" s="1"/>
    </row>
    <row r="593" ht="15.75">
      <c r="B593" s="1"/>
    </row>
    <row r="594" ht="15.75">
      <c r="B594" s="1"/>
    </row>
    <row r="595" ht="15.75">
      <c r="B595" s="1"/>
    </row>
    <row r="596" ht="15.75">
      <c r="B596" s="1"/>
    </row>
    <row r="597" ht="15.75">
      <c r="B597" s="1"/>
    </row>
    <row r="598" ht="15.75">
      <c r="B598" s="1"/>
    </row>
    <row r="599" ht="15.75">
      <c r="B599" s="1"/>
    </row>
    <row r="600" ht="15.75">
      <c r="B600" s="1"/>
    </row>
    <row r="601" ht="15.75">
      <c r="B601" s="1"/>
    </row>
    <row r="602" ht="15.75">
      <c r="B602" s="1"/>
    </row>
    <row r="603" ht="15.75">
      <c r="B603" s="1"/>
    </row>
    <row r="604" ht="15.75">
      <c r="B604" s="1"/>
    </row>
    <row r="605" ht="15.75">
      <c r="B605" s="1"/>
    </row>
    <row r="606" ht="15.75">
      <c r="B606" s="1"/>
    </row>
    <row r="607" ht="15.75">
      <c r="B607" s="1"/>
    </row>
    <row r="608" ht="15.75">
      <c r="B608" s="1"/>
    </row>
    <row r="609" ht="15.75">
      <c r="B609" s="1"/>
    </row>
    <row r="610" ht="15.75">
      <c r="B610" s="1"/>
    </row>
    <row r="611" ht="15.75">
      <c r="B611" s="1"/>
    </row>
    <row r="612" ht="15.75">
      <c r="B612" s="1"/>
    </row>
    <row r="613" ht="15.75">
      <c r="B613" s="1"/>
    </row>
    <row r="614" ht="15.75">
      <c r="B614" s="1"/>
    </row>
    <row r="615" ht="15.75">
      <c r="B615" s="1"/>
    </row>
    <row r="616" ht="15.75">
      <c r="B616" s="1"/>
    </row>
    <row r="617" ht="15.75">
      <c r="B617" s="1"/>
    </row>
    <row r="618" ht="15.75">
      <c r="B618" s="1"/>
    </row>
    <row r="619" ht="15.75">
      <c r="B619" s="1"/>
    </row>
    <row r="620" ht="15.75">
      <c r="B620" s="1"/>
    </row>
    <row r="621" ht="15.75">
      <c r="B621" s="1"/>
    </row>
    <row r="622" ht="15.75">
      <c r="B622" s="1"/>
    </row>
    <row r="623" ht="15.75">
      <c r="B623" s="1"/>
    </row>
    <row r="624" ht="15.75">
      <c r="B624" s="1"/>
    </row>
    <row r="625" ht="15.75">
      <c r="B625" s="1"/>
    </row>
    <row r="626" ht="15.75">
      <c r="B626" s="1"/>
    </row>
    <row r="627" ht="15.75">
      <c r="B627" s="1"/>
    </row>
    <row r="628" ht="15.75">
      <c r="B628" s="1"/>
    </row>
    <row r="629" ht="15.75">
      <c r="B629" s="1"/>
    </row>
    <row r="630" ht="15.75">
      <c r="B630" s="1"/>
    </row>
    <row r="631" ht="15.75">
      <c r="B631" s="1"/>
    </row>
    <row r="632" ht="15.75">
      <c r="B632" s="1"/>
    </row>
    <row r="633" ht="15.75">
      <c r="B633" s="1"/>
    </row>
    <row r="634" ht="15.75">
      <c r="B634" s="1"/>
    </row>
    <row r="635" ht="15.75">
      <c r="B635" s="1"/>
    </row>
    <row r="636" ht="15.75">
      <c r="B636" s="1"/>
    </row>
    <row r="637" ht="15.75">
      <c r="B637" s="1"/>
    </row>
    <row r="638" ht="15.75">
      <c r="B638" s="1"/>
    </row>
    <row r="639" ht="15.75">
      <c r="B639" s="1"/>
    </row>
    <row r="640" ht="15.75">
      <c r="B640" s="1"/>
    </row>
    <row r="641" ht="15.75">
      <c r="B641" s="1"/>
    </row>
    <row r="642" ht="15.75">
      <c r="B642" s="1"/>
    </row>
    <row r="643" ht="15.75">
      <c r="B643" s="1"/>
    </row>
    <row r="644" ht="15.75">
      <c r="B644" s="1"/>
    </row>
    <row r="645" ht="15.75">
      <c r="B645" s="1"/>
    </row>
    <row r="646" ht="15.75">
      <c r="B646" s="1"/>
    </row>
    <row r="647" ht="15.75">
      <c r="B647" s="1"/>
    </row>
    <row r="648" ht="15.75">
      <c r="B648" s="1"/>
    </row>
    <row r="649" ht="15.75">
      <c r="B649" s="1"/>
    </row>
    <row r="650" ht="15.75">
      <c r="B650" s="1"/>
    </row>
    <row r="651" ht="15.75">
      <c r="B651" s="1"/>
    </row>
    <row r="652" ht="15.75">
      <c r="B652" s="1"/>
    </row>
    <row r="653" ht="15.75">
      <c r="B653" s="1"/>
    </row>
    <row r="654" ht="15.75">
      <c r="B654" s="1"/>
    </row>
    <row r="655" ht="15.75">
      <c r="B655" s="1"/>
    </row>
    <row r="656" ht="15.75">
      <c r="B656" s="1"/>
    </row>
    <row r="657" ht="15.75">
      <c r="B657" s="1"/>
    </row>
    <row r="658" ht="15.75">
      <c r="B658" s="1"/>
    </row>
    <row r="659" ht="15.75">
      <c r="B659" s="1"/>
    </row>
    <row r="660" ht="15.75">
      <c r="B660" s="1"/>
    </row>
    <row r="661" ht="15.75">
      <c r="B661" s="1"/>
    </row>
    <row r="662" ht="15.75">
      <c r="B662" s="1"/>
    </row>
    <row r="663" ht="15.75">
      <c r="B663" s="1"/>
    </row>
    <row r="664" ht="15.75">
      <c r="B664" s="1"/>
    </row>
    <row r="665" ht="15.75">
      <c r="B665" s="1"/>
    </row>
    <row r="666" ht="15.75">
      <c r="B666" s="1"/>
    </row>
    <row r="667" ht="15.75">
      <c r="B667" s="1"/>
    </row>
    <row r="668" ht="15.75">
      <c r="B668" s="1"/>
    </row>
    <row r="669" ht="15.75">
      <c r="B669" s="1"/>
    </row>
    <row r="670" ht="15.75">
      <c r="B670" s="1"/>
    </row>
    <row r="671" ht="15.75">
      <c r="B671" s="1"/>
    </row>
    <row r="672" ht="15.75">
      <c r="B672" s="1"/>
    </row>
    <row r="673" ht="15.75">
      <c r="B673" s="1"/>
    </row>
    <row r="674" ht="15.75">
      <c r="B674" s="1"/>
    </row>
    <row r="675" ht="15.75">
      <c r="B675" s="1"/>
    </row>
    <row r="676" ht="15.75">
      <c r="B676" s="1"/>
    </row>
    <row r="677" ht="15.75">
      <c r="B677" s="1"/>
    </row>
    <row r="678" ht="15.75">
      <c r="B678" s="1"/>
    </row>
    <row r="679" ht="15.75">
      <c r="B679" s="1"/>
    </row>
    <row r="680" ht="15.75">
      <c r="B680" s="1"/>
    </row>
    <row r="681" ht="15.75">
      <c r="B681" s="1"/>
    </row>
    <row r="682" ht="15.75">
      <c r="B682" s="1"/>
    </row>
    <row r="683" ht="15.75">
      <c r="B683" s="1"/>
    </row>
    <row r="684" ht="15.75">
      <c r="B684" s="1"/>
    </row>
    <row r="685" ht="15.75">
      <c r="B685" s="1"/>
    </row>
    <row r="686" ht="15.75">
      <c r="B686" s="1"/>
    </row>
    <row r="687" ht="15.75">
      <c r="B687" s="1"/>
    </row>
    <row r="688" ht="15.75">
      <c r="B688" s="1"/>
    </row>
    <row r="689" ht="15.75">
      <c r="B689" s="1"/>
    </row>
    <row r="690" ht="15.75">
      <c r="B690" s="1"/>
    </row>
    <row r="691" ht="15.75">
      <c r="B691" s="1"/>
    </row>
    <row r="692" ht="15.75">
      <c r="B692" s="1"/>
    </row>
    <row r="693" ht="15.75">
      <c r="B693" s="1"/>
    </row>
    <row r="694" ht="15.75">
      <c r="B694" s="1"/>
    </row>
    <row r="695" ht="15.75">
      <c r="B695" s="1"/>
    </row>
    <row r="696" ht="15.75">
      <c r="B696" s="1"/>
    </row>
    <row r="697" ht="15.75">
      <c r="B697" s="1"/>
    </row>
    <row r="698" ht="15.75">
      <c r="B698" s="1"/>
    </row>
    <row r="699" ht="15.75">
      <c r="B699" s="1"/>
    </row>
    <row r="700" ht="15.75">
      <c r="B700" s="1"/>
    </row>
    <row r="701" ht="15.75">
      <c r="B701" s="1"/>
    </row>
    <row r="702" ht="15.75">
      <c r="B702" s="1"/>
    </row>
    <row r="703" ht="15.75">
      <c r="B703" s="1"/>
    </row>
    <row r="704" ht="15.75">
      <c r="B704" s="1"/>
    </row>
    <row r="705" ht="15.75">
      <c r="B705" s="1"/>
    </row>
    <row r="706" ht="15.75">
      <c r="B706" s="1"/>
    </row>
    <row r="707" ht="15.75">
      <c r="B707" s="1"/>
    </row>
    <row r="708" ht="15.75">
      <c r="B708" s="1"/>
    </row>
    <row r="709" ht="15.75">
      <c r="B709" s="1"/>
    </row>
    <row r="710" ht="15.75">
      <c r="B710" s="1"/>
    </row>
    <row r="711" ht="15.75">
      <c r="B711" s="1"/>
    </row>
    <row r="712" ht="15.75">
      <c r="B712" s="1"/>
    </row>
    <row r="713" ht="15.75">
      <c r="B713" s="1"/>
    </row>
    <row r="714" ht="15.75">
      <c r="B714" s="1"/>
    </row>
    <row r="715" ht="15.75">
      <c r="B715" s="1"/>
    </row>
    <row r="716" ht="15.75">
      <c r="B716" s="1"/>
    </row>
    <row r="717" ht="15.75">
      <c r="B717" s="1"/>
    </row>
    <row r="718" ht="15.75">
      <c r="B718" s="1"/>
    </row>
    <row r="719" ht="15.75">
      <c r="B719" s="1"/>
    </row>
    <row r="720" ht="15.75">
      <c r="B720" s="1"/>
    </row>
    <row r="721" ht="15.75">
      <c r="B721" s="1"/>
    </row>
    <row r="722" ht="15.75">
      <c r="B722" s="1"/>
    </row>
    <row r="723" ht="15.75">
      <c r="B723" s="1"/>
    </row>
    <row r="724" ht="15.75">
      <c r="B724" s="1"/>
    </row>
    <row r="725" ht="15.75">
      <c r="B725" s="1"/>
    </row>
    <row r="726" ht="15.75">
      <c r="B726" s="1"/>
    </row>
    <row r="727" ht="15.75">
      <c r="B727" s="1"/>
    </row>
    <row r="728" ht="15.75">
      <c r="B728" s="1"/>
    </row>
    <row r="729" ht="15.75">
      <c r="B729" s="1"/>
    </row>
    <row r="730" ht="15.75">
      <c r="B730" s="1"/>
    </row>
    <row r="731" ht="15.75">
      <c r="B731" s="1"/>
    </row>
    <row r="732" ht="15.75">
      <c r="B732" s="1"/>
    </row>
    <row r="733" ht="15.75">
      <c r="B733" s="1"/>
    </row>
    <row r="734" ht="15.75">
      <c r="B734" s="1"/>
    </row>
    <row r="735" ht="15.75">
      <c r="B735" s="1"/>
    </row>
    <row r="736" ht="15.75">
      <c r="B736" s="1"/>
    </row>
    <row r="737" ht="15.75">
      <c r="B737" s="1"/>
    </row>
    <row r="738" ht="15.75">
      <c r="B738" s="1"/>
    </row>
    <row r="739" ht="15.75">
      <c r="B739" s="1"/>
    </row>
    <row r="740" ht="15.75">
      <c r="B740" s="1"/>
    </row>
    <row r="741" ht="15.75">
      <c r="B741" s="1"/>
    </row>
    <row r="742" ht="15.75">
      <c r="B742" s="1"/>
    </row>
    <row r="743" ht="15.75">
      <c r="B743" s="1"/>
    </row>
    <row r="744" ht="15.75">
      <c r="B744" s="1"/>
    </row>
    <row r="745" ht="15.75">
      <c r="B745" s="1"/>
    </row>
    <row r="746" ht="15.75">
      <c r="B746" s="1"/>
    </row>
    <row r="747" ht="15.75">
      <c r="B747" s="1"/>
    </row>
    <row r="748" ht="15.75">
      <c r="B748" s="1"/>
    </row>
    <row r="749" ht="15.75">
      <c r="B749" s="1"/>
    </row>
    <row r="750" ht="15.75">
      <c r="B750" s="1"/>
    </row>
    <row r="751" ht="15.75">
      <c r="B751" s="1"/>
    </row>
    <row r="752" ht="15.75">
      <c r="B752" s="1"/>
    </row>
    <row r="753" ht="15.75">
      <c r="B753" s="1"/>
    </row>
    <row r="754" ht="15.75">
      <c r="B754" s="1"/>
    </row>
    <row r="755" ht="15.75">
      <c r="B755" s="1"/>
    </row>
    <row r="756" ht="15.75">
      <c r="B756" s="1"/>
    </row>
    <row r="757" ht="15.75">
      <c r="B757" s="1"/>
    </row>
    <row r="758" ht="15.75">
      <c r="B758" s="1"/>
    </row>
    <row r="759" ht="15.75">
      <c r="B759" s="1"/>
    </row>
    <row r="760" ht="15.75">
      <c r="B760" s="1"/>
    </row>
    <row r="761" ht="15.75">
      <c r="B761" s="1"/>
    </row>
    <row r="762" ht="15.75">
      <c r="B762" s="1"/>
    </row>
    <row r="763" ht="15.75">
      <c r="B763" s="1"/>
    </row>
    <row r="764" ht="15.75">
      <c r="B764" s="1"/>
    </row>
    <row r="765" ht="15.75">
      <c r="B765" s="1"/>
    </row>
    <row r="766" ht="15.75">
      <c r="B766" s="1"/>
    </row>
    <row r="767" ht="15.75">
      <c r="B767" s="1"/>
    </row>
    <row r="768" ht="15.75">
      <c r="B768" s="1"/>
    </row>
    <row r="769" ht="15.75">
      <c r="B769" s="1"/>
    </row>
    <row r="770" ht="15.75">
      <c r="B770" s="1"/>
    </row>
    <row r="771" ht="15.75">
      <c r="B771" s="1"/>
    </row>
    <row r="772" ht="15.75">
      <c r="B772" s="1"/>
    </row>
    <row r="773" ht="15.75">
      <c r="B773" s="1"/>
    </row>
    <row r="774" ht="15.75">
      <c r="B774" s="1"/>
    </row>
    <row r="775" ht="15.75">
      <c r="B775" s="1"/>
    </row>
    <row r="776" ht="15.75">
      <c r="B776" s="1"/>
    </row>
    <row r="777" ht="15.75">
      <c r="B777" s="1"/>
    </row>
    <row r="778" ht="15.75">
      <c r="B778" s="1"/>
    </row>
    <row r="779" ht="15.75">
      <c r="B779" s="1"/>
    </row>
    <row r="780" ht="15.75">
      <c r="B780" s="1"/>
    </row>
    <row r="781" ht="15.75">
      <c r="B781" s="1"/>
    </row>
    <row r="782" ht="15.75">
      <c r="B782" s="1"/>
    </row>
    <row r="783" ht="15.75">
      <c r="B783" s="1"/>
    </row>
    <row r="784" ht="15.75">
      <c r="B784" s="1"/>
    </row>
    <row r="785" ht="15.75">
      <c r="B785" s="1"/>
    </row>
    <row r="786" ht="15.75">
      <c r="B786" s="1"/>
    </row>
    <row r="787" ht="15.75">
      <c r="B787" s="1"/>
    </row>
    <row r="788" ht="15.75">
      <c r="B788" s="1"/>
    </row>
    <row r="789" ht="15.75">
      <c r="B789" s="1"/>
    </row>
    <row r="790" ht="15.75">
      <c r="B790" s="1"/>
    </row>
    <row r="791" ht="15.75">
      <c r="B791" s="1"/>
    </row>
    <row r="792" ht="15.75">
      <c r="B792" s="1"/>
    </row>
    <row r="793" ht="15.75">
      <c r="B793" s="1"/>
    </row>
    <row r="794" ht="15.75">
      <c r="B794" s="1"/>
    </row>
    <row r="795" ht="15.75">
      <c r="B795" s="1"/>
    </row>
    <row r="796" ht="15.75">
      <c r="B796" s="1"/>
    </row>
    <row r="797" ht="15.75">
      <c r="B797" s="1"/>
    </row>
    <row r="798" ht="15.75">
      <c r="B798" s="1"/>
    </row>
    <row r="799" ht="15.75">
      <c r="B799" s="1"/>
    </row>
    <row r="800" ht="15.75">
      <c r="B800" s="1"/>
    </row>
    <row r="801" ht="15.75">
      <c r="B801" s="1"/>
    </row>
    <row r="802" ht="15.75">
      <c r="B802" s="1"/>
    </row>
    <row r="803" ht="15.75">
      <c r="B803" s="1"/>
    </row>
    <row r="804" ht="15.75">
      <c r="B804" s="1"/>
    </row>
    <row r="805" ht="15.75">
      <c r="B805" s="1"/>
    </row>
    <row r="806" ht="15.75">
      <c r="B806" s="1"/>
    </row>
    <row r="807" ht="15.75">
      <c r="B807" s="1"/>
    </row>
    <row r="808" ht="15.75">
      <c r="B808" s="1"/>
    </row>
    <row r="809" ht="15.75">
      <c r="B809" s="1"/>
    </row>
    <row r="810" ht="15.75">
      <c r="B810" s="1"/>
    </row>
    <row r="811" ht="15.75">
      <c r="B811" s="1"/>
    </row>
    <row r="812" ht="15.75">
      <c r="B812" s="1"/>
    </row>
    <row r="813" ht="15.75">
      <c r="B813" s="1"/>
    </row>
    <row r="814" ht="15.75">
      <c r="B814" s="1"/>
    </row>
    <row r="815" ht="15.75">
      <c r="B815" s="1"/>
    </row>
    <row r="816" ht="15.75">
      <c r="B816" s="1"/>
    </row>
    <row r="817" ht="15.75">
      <c r="B817" s="1"/>
    </row>
    <row r="818" ht="15.75">
      <c r="B818" s="1"/>
    </row>
    <row r="819" ht="15.75">
      <c r="B819" s="1"/>
    </row>
    <row r="820" ht="15.75">
      <c r="B820" s="1"/>
    </row>
    <row r="821" ht="15.75">
      <c r="B821" s="1"/>
    </row>
    <row r="822" ht="15.75">
      <c r="B822" s="1"/>
    </row>
    <row r="823" ht="15.75">
      <c r="B823" s="1"/>
    </row>
    <row r="824" ht="15.75">
      <c r="B824" s="1"/>
    </row>
    <row r="825" ht="15.75">
      <c r="B825" s="1"/>
    </row>
    <row r="826" ht="15.75">
      <c r="B826" s="1"/>
    </row>
    <row r="827" ht="15.75">
      <c r="B827" s="1"/>
    </row>
    <row r="828" ht="15.75">
      <c r="B828" s="1"/>
    </row>
    <row r="829" ht="15.75">
      <c r="B829" s="1"/>
    </row>
    <row r="830" ht="15.75">
      <c r="B830" s="1"/>
    </row>
    <row r="831" ht="15.75">
      <c r="B831" s="1"/>
    </row>
    <row r="832" ht="15.75">
      <c r="B832" s="1"/>
    </row>
    <row r="833" ht="15.75">
      <c r="B833" s="1"/>
    </row>
    <row r="834" ht="15.75">
      <c r="B834" s="1"/>
    </row>
    <row r="835" ht="15.75">
      <c r="B835" s="1"/>
    </row>
    <row r="836" ht="15.75">
      <c r="B836" s="1"/>
    </row>
    <row r="837" ht="15.75">
      <c r="B837" s="1"/>
    </row>
    <row r="838" ht="15.75">
      <c r="B838" s="1"/>
    </row>
    <row r="839" ht="15.75">
      <c r="B839" s="1"/>
    </row>
    <row r="840" ht="15.75">
      <c r="B840" s="1"/>
    </row>
    <row r="841" ht="15.75">
      <c r="B841" s="1"/>
    </row>
    <row r="842" ht="15.75">
      <c r="B842" s="1"/>
    </row>
    <row r="843" ht="15.75">
      <c r="B843" s="1"/>
    </row>
    <row r="844" ht="15.75">
      <c r="B844" s="1"/>
    </row>
    <row r="845" ht="15.75">
      <c r="B845" s="1"/>
    </row>
    <row r="846" ht="15.75">
      <c r="B846" s="1"/>
    </row>
    <row r="847" ht="15.75">
      <c r="B847" s="1"/>
    </row>
    <row r="848" ht="15.75">
      <c r="B848" s="1"/>
    </row>
    <row r="849" ht="15.75">
      <c r="B849" s="1"/>
    </row>
    <row r="850" ht="15.75">
      <c r="B850" s="1"/>
    </row>
    <row r="851" ht="15.75">
      <c r="B851" s="1"/>
    </row>
    <row r="852" ht="15.75">
      <c r="B852" s="1"/>
    </row>
    <row r="853" ht="15.75">
      <c r="B853" s="1"/>
    </row>
    <row r="854" ht="15.75">
      <c r="B854" s="1"/>
    </row>
    <row r="855" ht="15.75">
      <c r="B855" s="1"/>
    </row>
    <row r="856" ht="15.75">
      <c r="B856" s="1"/>
    </row>
    <row r="857" ht="15.75">
      <c r="B857" s="1"/>
    </row>
    <row r="858" ht="15.75">
      <c r="B858" s="1"/>
    </row>
    <row r="859" ht="15.75">
      <c r="B859" s="1"/>
    </row>
    <row r="860" ht="15.75">
      <c r="B860" s="1"/>
    </row>
    <row r="861" ht="15.75">
      <c r="B861" s="1"/>
    </row>
    <row r="862" ht="15.75">
      <c r="B862" s="1"/>
    </row>
    <row r="863" ht="15.75">
      <c r="B863" s="1"/>
    </row>
    <row r="864" ht="15.75">
      <c r="B864" s="1"/>
    </row>
    <row r="865" ht="15.75">
      <c r="B865" s="1"/>
    </row>
    <row r="866" ht="15.75">
      <c r="B866" s="1"/>
    </row>
    <row r="867" ht="15.75">
      <c r="B867" s="1"/>
    </row>
    <row r="868" ht="15.75">
      <c r="B868" s="1"/>
    </row>
    <row r="869" ht="15.75">
      <c r="B869" s="1"/>
    </row>
    <row r="870" ht="15.75">
      <c r="B870" s="1"/>
    </row>
    <row r="871" ht="15.75">
      <c r="B871" s="1"/>
    </row>
    <row r="872" ht="15.75">
      <c r="B872" s="1"/>
    </row>
    <row r="873" ht="15.75">
      <c r="B873" s="1"/>
    </row>
    <row r="874" ht="15.75">
      <c r="B874" s="1"/>
    </row>
    <row r="875" ht="15.75">
      <c r="B875" s="1"/>
    </row>
    <row r="876" ht="15.75">
      <c r="B876" s="1"/>
    </row>
    <row r="877" ht="15.75">
      <c r="B877" s="1"/>
    </row>
    <row r="878" ht="15.75">
      <c r="B878" s="1"/>
    </row>
    <row r="879" ht="15.75">
      <c r="B879" s="1"/>
    </row>
    <row r="880" ht="15.75">
      <c r="B880" s="1"/>
    </row>
    <row r="881" ht="15.75">
      <c r="B881" s="1"/>
    </row>
    <row r="882" ht="15.75">
      <c r="B882" s="1"/>
    </row>
    <row r="883" ht="15.75">
      <c r="B883" s="1"/>
    </row>
    <row r="884" ht="15.75">
      <c r="B884" s="1"/>
    </row>
    <row r="885" ht="15.75">
      <c r="B885" s="1"/>
    </row>
    <row r="886" ht="15.75">
      <c r="B886" s="1"/>
    </row>
    <row r="887" ht="15.75">
      <c r="B887" s="1"/>
    </row>
  </sheetData>
  <mergeCells count="2">
    <mergeCell ref="F1:H1"/>
    <mergeCell ref="I1:K1"/>
  </mergeCells>
  <printOptions/>
  <pageMargins left="1.1811023622047245" right="0.1968503937007874" top="0.3937007874015748" bottom="0.3937007874015748" header="0.5118110236220472" footer="0.5118110236220472"/>
  <pageSetup fitToHeight="1" fitToWidth="1" horizontalDpi="600" verticalDpi="600" orientation="portrait" paperSize="9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workbookViewId="0" topLeftCell="A1">
      <selection activeCell="B37" sqref="B37"/>
    </sheetView>
  </sheetViews>
  <sheetFormatPr defaultColWidth="11.421875" defaultRowHeight="12.75"/>
  <cols>
    <col min="2" max="2" width="34.57421875" style="0" customWidth="1"/>
    <col min="5" max="5" width="64.00390625" style="0" customWidth="1"/>
    <col min="6" max="11" width="19.7109375" style="0" customWidth="1"/>
  </cols>
  <sheetData>
    <row r="1" spans="1:11" ht="15.75">
      <c r="A1" s="31" t="s">
        <v>0</v>
      </c>
      <c r="B1" s="29" t="s">
        <v>19</v>
      </c>
      <c r="C1" s="29" t="s">
        <v>1</v>
      </c>
      <c r="D1" s="29" t="s">
        <v>2</v>
      </c>
      <c r="E1" s="30" t="s">
        <v>3</v>
      </c>
      <c r="F1" s="117" t="s">
        <v>5</v>
      </c>
      <c r="G1" s="117"/>
      <c r="H1" s="118"/>
      <c r="I1" s="119" t="s">
        <v>4</v>
      </c>
      <c r="J1" s="117"/>
      <c r="K1" s="118"/>
    </row>
    <row r="2" spans="1:11" ht="16.5" thickBot="1">
      <c r="A2" s="32"/>
      <c r="B2" s="23"/>
      <c r="C2" s="24"/>
      <c r="D2" s="24"/>
      <c r="E2" s="25"/>
      <c r="F2" s="26" t="s">
        <v>6</v>
      </c>
      <c r="G2" s="26" t="s">
        <v>7</v>
      </c>
      <c r="H2" s="27" t="s">
        <v>47</v>
      </c>
      <c r="I2" s="28" t="s">
        <v>6</v>
      </c>
      <c r="J2" s="26" t="s">
        <v>7</v>
      </c>
      <c r="K2" s="27" t="s">
        <v>47</v>
      </c>
    </row>
    <row r="3" spans="1:11" ht="15.75">
      <c r="A3" s="11">
        <v>36110</v>
      </c>
      <c r="B3" s="15" t="s">
        <v>50</v>
      </c>
      <c r="C3" s="12">
        <v>4261</v>
      </c>
      <c r="D3" s="12" t="s">
        <v>7</v>
      </c>
      <c r="E3" s="22" t="s">
        <v>70</v>
      </c>
      <c r="F3" s="18"/>
      <c r="G3" s="13">
        <v>250</v>
      </c>
      <c r="H3" s="20">
        <f aca="true" t="shared" si="0" ref="H3:H26">G3-F3</f>
        <v>250</v>
      </c>
      <c r="I3" s="18"/>
      <c r="J3" s="13">
        <v>400</v>
      </c>
      <c r="K3" s="20">
        <f aca="true" t="shared" si="1" ref="K3:K26">J3-I3</f>
        <v>400</v>
      </c>
    </row>
    <row r="4" spans="1:11" ht="15.75">
      <c r="A4" s="11"/>
      <c r="B4" s="15"/>
      <c r="C4" s="12">
        <v>4431</v>
      </c>
      <c r="D4" s="12" t="s">
        <v>7</v>
      </c>
      <c r="E4" s="22" t="s">
        <v>71</v>
      </c>
      <c r="F4" s="18"/>
      <c r="G4" s="13">
        <v>100</v>
      </c>
      <c r="H4" s="20">
        <f t="shared" si="0"/>
        <v>100</v>
      </c>
      <c r="I4" s="18"/>
      <c r="J4" s="13">
        <v>600</v>
      </c>
      <c r="K4" s="20">
        <f t="shared" si="1"/>
        <v>600</v>
      </c>
    </row>
    <row r="5" spans="1:11" ht="16.5" thickBot="1">
      <c r="A5" s="39"/>
      <c r="B5" s="40" t="s">
        <v>47</v>
      </c>
      <c r="C5" s="41"/>
      <c r="D5" s="41"/>
      <c r="E5" s="42"/>
      <c r="F5" s="43">
        <f>SUM(F3:F4)</f>
        <v>0</v>
      </c>
      <c r="G5" s="43">
        <f>SUM(G3:G4)</f>
        <v>350</v>
      </c>
      <c r="H5" s="44">
        <f t="shared" si="0"/>
        <v>350</v>
      </c>
      <c r="I5" s="43">
        <f>SUM(I3:I4)</f>
        <v>0</v>
      </c>
      <c r="J5" s="43">
        <f>SUM(J3:J4)</f>
        <v>1000</v>
      </c>
      <c r="K5" s="44">
        <f t="shared" si="1"/>
        <v>1000</v>
      </c>
    </row>
    <row r="6" spans="1:11" ht="15.75">
      <c r="A6" s="11">
        <v>36120</v>
      </c>
      <c r="B6" s="15" t="s">
        <v>51</v>
      </c>
      <c r="C6" s="12">
        <v>3212</v>
      </c>
      <c r="D6" s="12" t="s">
        <v>6</v>
      </c>
      <c r="E6" s="22" t="s">
        <v>84</v>
      </c>
      <c r="F6" s="18">
        <v>420000</v>
      </c>
      <c r="G6" s="13"/>
      <c r="H6" s="20">
        <f t="shared" si="0"/>
        <v>-420000</v>
      </c>
      <c r="I6" s="18">
        <v>420000</v>
      </c>
      <c r="J6" s="13"/>
      <c r="K6" s="20">
        <f t="shared" si="1"/>
        <v>-420000</v>
      </c>
    </row>
    <row r="7" spans="1:11" ht="15.75">
      <c r="A7" s="11"/>
      <c r="B7" s="15"/>
      <c r="C7" s="12">
        <v>3215</v>
      </c>
      <c r="D7" s="12" t="s">
        <v>6</v>
      </c>
      <c r="E7" s="22" t="s">
        <v>85</v>
      </c>
      <c r="F7" s="18">
        <v>12000</v>
      </c>
      <c r="G7" s="13"/>
      <c r="H7" s="20">
        <f t="shared" si="0"/>
        <v>-12000</v>
      </c>
      <c r="I7" s="18">
        <v>12000</v>
      </c>
      <c r="J7" s="13"/>
      <c r="K7" s="20">
        <f t="shared" si="1"/>
        <v>-12000</v>
      </c>
    </row>
    <row r="8" spans="1:11" ht="15.75">
      <c r="A8" s="11"/>
      <c r="B8" s="15"/>
      <c r="C8" s="12">
        <v>3481</v>
      </c>
      <c r="D8" s="12" t="s">
        <v>6</v>
      </c>
      <c r="E8" s="22" t="s">
        <v>10</v>
      </c>
      <c r="F8" s="18">
        <v>1065000</v>
      </c>
      <c r="G8" s="13"/>
      <c r="H8" s="20">
        <f t="shared" si="0"/>
        <v>-1065000</v>
      </c>
      <c r="I8" s="18">
        <v>1065000</v>
      </c>
      <c r="J8" s="13"/>
      <c r="K8" s="20">
        <f t="shared" si="1"/>
        <v>-1065000</v>
      </c>
    </row>
    <row r="9" spans="1:11" ht="15.75">
      <c r="A9" s="11"/>
      <c r="B9" s="15"/>
      <c r="C9" s="12">
        <v>3488</v>
      </c>
      <c r="D9" s="12" t="s">
        <v>6</v>
      </c>
      <c r="E9" s="22" t="s">
        <v>83</v>
      </c>
      <c r="F9" s="18">
        <v>3000</v>
      </c>
      <c r="G9" s="13"/>
      <c r="H9" s="20">
        <f t="shared" si="0"/>
        <v>-3000</v>
      </c>
      <c r="I9" s="18">
        <v>3000</v>
      </c>
      <c r="J9" s="13"/>
      <c r="K9" s="20">
        <f t="shared" si="1"/>
        <v>-3000</v>
      </c>
    </row>
    <row r="10" spans="1:11" ht="15.75">
      <c r="A10" s="11"/>
      <c r="B10" s="15"/>
      <c r="C10" s="12">
        <v>4261</v>
      </c>
      <c r="D10" s="12" t="s">
        <v>7</v>
      </c>
      <c r="E10" s="22" t="s">
        <v>70</v>
      </c>
      <c r="F10" s="18"/>
      <c r="G10" s="13">
        <v>200</v>
      </c>
      <c r="H10" s="20">
        <f t="shared" si="0"/>
        <v>200</v>
      </c>
      <c r="I10" s="18"/>
      <c r="J10" s="13">
        <v>300</v>
      </c>
      <c r="K10" s="20">
        <f t="shared" si="1"/>
        <v>300</v>
      </c>
    </row>
    <row r="11" spans="1:11" ht="15.75">
      <c r="A11" s="11"/>
      <c r="B11" s="15"/>
      <c r="C11" s="12">
        <v>4339</v>
      </c>
      <c r="D11" s="12" t="s">
        <v>7</v>
      </c>
      <c r="E11" s="22" t="s">
        <v>86</v>
      </c>
      <c r="F11" s="18"/>
      <c r="G11" s="13">
        <v>1495000</v>
      </c>
      <c r="H11" s="20">
        <f t="shared" si="0"/>
        <v>1495000</v>
      </c>
      <c r="I11" s="18"/>
      <c r="J11" s="13">
        <v>1495000</v>
      </c>
      <c r="K11" s="20">
        <f t="shared" si="1"/>
        <v>1495000</v>
      </c>
    </row>
    <row r="12" spans="1:11" ht="15.75">
      <c r="A12" s="11"/>
      <c r="B12" s="15"/>
      <c r="C12" s="12">
        <v>4431</v>
      </c>
      <c r="D12" s="12" t="s">
        <v>7</v>
      </c>
      <c r="E12" s="22" t="s">
        <v>71</v>
      </c>
      <c r="F12" s="18"/>
      <c r="G12" s="13">
        <v>100</v>
      </c>
      <c r="H12" s="20">
        <f>G12-F12</f>
        <v>100</v>
      </c>
      <c r="I12" s="18"/>
      <c r="J12" s="13">
        <v>400</v>
      </c>
      <c r="K12" s="20">
        <f>J12-I12</f>
        <v>400</v>
      </c>
    </row>
    <row r="13" spans="1:11" ht="15.75">
      <c r="A13" s="11"/>
      <c r="B13" s="15"/>
      <c r="C13" s="12">
        <v>4454</v>
      </c>
      <c r="D13" s="12" t="s">
        <v>7</v>
      </c>
      <c r="E13" s="22" t="s">
        <v>87</v>
      </c>
      <c r="F13" s="18"/>
      <c r="G13" s="13">
        <v>5000</v>
      </c>
      <c r="H13" s="20">
        <f t="shared" si="0"/>
        <v>5000</v>
      </c>
      <c r="I13" s="18"/>
      <c r="J13" s="13">
        <v>5000</v>
      </c>
      <c r="K13" s="20">
        <f t="shared" si="1"/>
        <v>5000</v>
      </c>
    </row>
    <row r="14" spans="1:11" ht="16.5" thickBot="1">
      <c r="A14" s="39"/>
      <c r="B14" s="40" t="s">
        <v>47</v>
      </c>
      <c r="C14" s="41"/>
      <c r="D14" s="41"/>
      <c r="E14" s="42"/>
      <c r="F14" s="43">
        <f>SUM(F6:F13)</f>
        <v>1500000</v>
      </c>
      <c r="G14" s="43">
        <f>SUM(G6:G13)</f>
        <v>1500300</v>
      </c>
      <c r="H14" s="44">
        <f t="shared" si="0"/>
        <v>300</v>
      </c>
      <c r="I14" s="43">
        <f>SUM(I6:I13)</f>
        <v>1500000</v>
      </c>
      <c r="J14" s="43">
        <f>SUM(J6:J13)</f>
        <v>1500700</v>
      </c>
      <c r="K14" s="44">
        <f t="shared" si="1"/>
        <v>700</v>
      </c>
    </row>
    <row r="15" spans="1:11" ht="15.75">
      <c r="A15" s="11">
        <v>36130</v>
      </c>
      <c r="B15" s="15" t="s">
        <v>52</v>
      </c>
      <c r="C15" s="12">
        <v>4261</v>
      </c>
      <c r="D15" s="12" t="s">
        <v>7</v>
      </c>
      <c r="E15" s="22" t="s">
        <v>70</v>
      </c>
      <c r="F15" s="18"/>
      <c r="G15" s="13">
        <v>150</v>
      </c>
      <c r="H15" s="20">
        <f t="shared" si="0"/>
        <v>150</v>
      </c>
      <c r="I15" s="18"/>
      <c r="J15" s="13">
        <v>400</v>
      </c>
      <c r="K15" s="20">
        <f t="shared" si="1"/>
        <v>400</v>
      </c>
    </row>
    <row r="16" spans="1:11" ht="15.75">
      <c r="A16" s="11"/>
      <c r="B16" s="15"/>
      <c r="C16" s="12">
        <v>4271</v>
      </c>
      <c r="D16" s="12" t="s">
        <v>7</v>
      </c>
      <c r="E16" s="22" t="s">
        <v>88</v>
      </c>
      <c r="F16" s="18"/>
      <c r="G16" s="13">
        <v>7000</v>
      </c>
      <c r="H16" s="20">
        <f t="shared" si="0"/>
        <v>7000</v>
      </c>
      <c r="I16" s="18"/>
      <c r="J16" s="13">
        <v>7000</v>
      </c>
      <c r="K16" s="20">
        <f t="shared" si="1"/>
        <v>7000</v>
      </c>
    </row>
    <row r="17" spans="1:11" ht="15.75">
      <c r="A17" s="11"/>
      <c r="B17" s="15"/>
      <c r="C17" s="12">
        <v>4431</v>
      </c>
      <c r="D17" s="12" t="s">
        <v>7</v>
      </c>
      <c r="E17" s="22" t="s">
        <v>71</v>
      </c>
      <c r="F17" s="18"/>
      <c r="G17" s="13">
        <v>100</v>
      </c>
      <c r="H17" s="20">
        <f t="shared" si="0"/>
        <v>100</v>
      </c>
      <c r="I17" s="18"/>
      <c r="J17" s="13">
        <v>600</v>
      </c>
      <c r="K17" s="20">
        <f t="shared" si="1"/>
        <v>600</v>
      </c>
    </row>
    <row r="18" spans="1:11" ht="16.5" thickBot="1">
      <c r="A18" s="39"/>
      <c r="B18" s="40" t="s">
        <v>47</v>
      </c>
      <c r="C18" s="41"/>
      <c r="D18" s="41"/>
      <c r="E18" s="42"/>
      <c r="F18" s="43">
        <f>SUM(F15:F17)</f>
        <v>0</v>
      </c>
      <c r="G18" s="43">
        <f>SUM(G15:G17)</f>
        <v>7250</v>
      </c>
      <c r="H18" s="44">
        <f t="shared" si="0"/>
        <v>7250</v>
      </c>
      <c r="I18" s="43">
        <f>SUM(I15:I17)</f>
        <v>0</v>
      </c>
      <c r="J18" s="43">
        <f>SUM(J15:J17)</f>
        <v>8000</v>
      </c>
      <c r="K18" s="44">
        <f t="shared" si="1"/>
        <v>8000</v>
      </c>
    </row>
    <row r="19" spans="1:11" ht="15.75">
      <c r="A19" s="11">
        <v>36140</v>
      </c>
      <c r="B19" s="15" t="s">
        <v>53</v>
      </c>
      <c r="C19" s="12">
        <v>3141</v>
      </c>
      <c r="D19" s="12" t="s">
        <v>6</v>
      </c>
      <c r="E19" s="22" t="s">
        <v>55</v>
      </c>
      <c r="F19" s="18"/>
      <c r="G19" s="13"/>
      <c r="H19" s="20">
        <f t="shared" si="0"/>
        <v>0</v>
      </c>
      <c r="I19" s="18">
        <v>58300</v>
      </c>
      <c r="J19" s="13"/>
      <c r="K19" s="20">
        <f t="shared" si="1"/>
        <v>-58300</v>
      </c>
    </row>
    <row r="20" spans="1:11" s="38" customFormat="1" ht="18">
      <c r="A20" s="11"/>
      <c r="B20" s="15" t="s">
        <v>54</v>
      </c>
      <c r="C20" s="12">
        <v>4261</v>
      </c>
      <c r="D20" s="12" t="s">
        <v>7</v>
      </c>
      <c r="E20" s="22" t="s">
        <v>70</v>
      </c>
      <c r="F20" s="18"/>
      <c r="G20" s="13">
        <v>150</v>
      </c>
      <c r="H20" s="20">
        <f t="shared" si="0"/>
        <v>150</v>
      </c>
      <c r="I20" s="18"/>
      <c r="J20" s="13">
        <v>2000</v>
      </c>
      <c r="K20" s="20">
        <f t="shared" si="1"/>
        <v>2000</v>
      </c>
    </row>
    <row r="21" spans="1:11" s="38" customFormat="1" ht="18">
      <c r="A21" s="11" t="s">
        <v>46</v>
      </c>
      <c r="B21" s="15" t="s">
        <v>46</v>
      </c>
      <c r="C21" s="12">
        <v>4271</v>
      </c>
      <c r="D21" s="12" t="s">
        <v>7</v>
      </c>
      <c r="E21" s="22" t="s">
        <v>90</v>
      </c>
      <c r="F21" s="18"/>
      <c r="G21" s="13"/>
      <c r="H21" s="20">
        <f t="shared" si="0"/>
        <v>0</v>
      </c>
      <c r="I21" s="18"/>
      <c r="J21" s="13">
        <v>50000</v>
      </c>
      <c r="K21" s="20">
        <f t="shared" si="1"/>
        <v>50000</v>
      </c>
    </row>
    <row r="22" spans="1:11" ht="15.75">
      <c r="A22" s="11"/>
      <c r="B22" s="15"/>
      <c r="C22" s="12">
        <v>4431</v>
      </c>
      <c r="D22" s="12" t="s">
        <v>7</v>
      </c>
      <c r="E22" s="22" t="s">
        <v>71</v>
      </c>
      <c r="F22" s="18"/>
      <c r="G22" s="13">
        <v>150</v>
      </c>
      <c r="H22" s="20">
        <f t="shared" si="0"/>
        <v>150</v>
      </c>
      <c r="I22" s="18"/>
      <c r="J22" s="13">
        <v>8200</v>
      </c>
      <c r="K22" s="20">
        <f t="shared" si="1"/>
        <v>8200</v>
      </c>
    </row>
    <row r="23" spans="1:11" ht="16.5" thickBot="1">
      <c r="A23" s="39"/>
      <c r="B23" s="40" t="s">
        <v>47</v>
      </c>
      <c r="C23" s="41"/>
      <c r="D23" s="41"/>
      <c r="E23" s="42"/>
      <c r="F23" s="43">
        <f>SUM(F19:F22)</f>
        <v>0</v>
      </c>
      <c r="G23" s="43">
        <f>SUM(G19:G22)</f>
        <v>300</v>
      </c>
      <c r="H23" s="44">
        <f t="shared" si="0"/>
        <v>300</v>
      </c>
      <c r="I23" s="43">
        <f>SUM(I19:I22)</f>
        <v>58300</v>
      </c>
      <c r="J23" s="43">
        <f>SUM(J19:J22)</f>
        <v>60200</v>
      </c>
      <c r="K23" s="44">
        <f t="shared" si="1"/>
        <v>1900</v>
      </c>
    </row>
    <row r="24" spans="1:11" ht="15.75">
      <c r="A24" s="11">
        <v>36150</v>
      </c>
      <c r="B24" s="15" t="s">
        <v>56</v>
      </c>
      <c r="C24" s="12">
        <v>4261</v>
      </c>
      <c r="D24" s="12" t="s">
        <v>7</v>
      </c>
      <c r="E24" s="22" t="s">
        <v>70</v>
      </c>
      <c r="F24" s="18"/>
      <c r="G24" s="13">
        <v>250</v>
      </c>
      <c r="H24" s="20">
        <f t="shared" si="0"/>
        <v>250</v>
      </c>
      <c r="I24" s="18"/>
      <c r="J24" s="13">
        <v>100</v>
      </c>
      <c r="K24" s="20">
        <f t="shared" si="1"/>
        <v>100</v>
      </c>
    </row>
    <row r="25" spans="1:11" ht="15.75">
      <c r="A25" s="11"/>
      <c r="B25" s="15"/>
      <c r="C25" s="12">
        <v>4431</v>
      </c>
      <c r="D25" s="12" t="s">
        <v>7</v>
      </c>
      <c r="E25" s="22" t="s">
        <v>71</v>
      </c>
      <c r="F25" s="18"/>
      <c r="G25" s="13">
        <v>1000</v>
      </c>
      <c r="H25" s="20">
        <f t="shared" si="0"/>
        <v>1000</v>
      </c>
      <c r="I25" s="18"/>
      <c r="J25" s="13">
        <v>100</v>
      </c>
      <c r="K25" s="20">
        <f t="shared" si="1"/>
        <v>100</v>
      </c>
    </row>
    <row r="26" spans="1:11" ht="16.5" thickBot="1">
      <c r="A26" s="39"/>
      <c r="B26" s="40" t="s">
        <v>47</v>
      </c>
      <c r="C26" s="41"/>
      <c r="D26" s="41"/>
      <c r="E26" s="42"/>
      <c r="F26" s="43">
        <f>SUM(F24:F25)</f>
        <v>0</v>
      </c>
      <c r="G26" s="43">
        <f>SUM(G24:G25)</f>
        <v>1250</v>
      </c>
      <c r="H26" s="44">
        <f t="shared" si="0"/>
        <v>1250</v>
      </c>
      <c r="I26" s="43">
        <f>SUM(I24:I25)</f>
        <v>0</v>
      </c>
      <c r="J26" s="43">
        <f>SUM(J24:J25)</f>
        <v>200</v>
      </c>
      <c r="K26" s="44">
        <f t="shared" si="1"/>
        <v>200</v>
      </c>
    </row>
    <row r="27" spans="1:11" s="38" customFormat="1" ht="18.75" thickBot="1">
      <c r="A27" s="35"/>
      <c r="B27" s="36" t="s">
        <v>48</v>
      </c>
      <c r="C27" s="35"/>
      <c r="D27" s="35"/>
      <c r="E27" s="37"/>
      <c r="F27" s="34">
        <f>F5+F14+F18+F23+F26</f>
        <v>1500000</v>
      </c>
      <c r="G27" s="34">
        <f>G5+G14+G18+G23+G26</f>
        <v>1509450</v>
      </c>
      <c r="H27" s="33">
        <f>G27-F27</f>
        <v>9450</v>
      </c>
      <c r="I27" s="34">
        <f>I5+I14+I18+I23+I26</f>
        <v>1558300</v>
      </c>
      <c r="J27" s="34">
        <f>J5+J14+J18+J23+J26</f>
        <v>1570100</v>
      </c>
      <c r="K27" s="33">
        <f>J27-I27</f>
        <v>11800</v>
      </c>
    </row>
  </sheetData>
  <mergeCells count="2">
    <mergeCell ref="F1:H1"/>
    <mergeCell ref="I1:K1"/>
  </mergeCells>
  <printOptions/>
  <pageMargins left="1.1811023622047245" right="0.1968503937007874" top="0.3937007874015748" bottom="0.3937007874015748" header="0.5118110236220472" footer="0.5118110236220472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1"/>
  <sheetViews>
    <sheetView zoomScale="60" zoomScaleNormal="60" workbookViewId="0" topLeftCell="A1">
      <selection activeCell="A32" sqref="A32"/>
    </sheetView>
  </sheetViews>
  <sheetFormatPr defaultColWidth="11.421875" defaultRowHeight="12.75"/>
  <cols>
    <col min="1" max="1" width="11.421875" style="2" customWidth="1"/>
    <col min="2" max="2" width="34.57421875" style="2" customWidth="1"/>
    <col min="3" max="4" width="11.421875" style="4" customWidth="1"/>
    <col min="5" max="5" width="64.00390625" style="6" customWidth="1"/>
    <col min="6" max="11" width="19.7109375" style="7" customWidth="1"/>
    <col min="13" max="16384" width="11.421875" style="5" customWidth="1"/>
  </cols>
  <sheetData>
    <row r="1" spans="1:11" s="3" customFormat="1" ht="15.75">
      <c r="A1" s="31" t="s">
        <v>0</v>
      </c>
      <c r="B1" s="29" t="s">
        <v>19</v>
      </c>
      <c r="C1" s="29" t="s">
        <v>1</v>
      </c>
      <c r="D1" s="29" t="s">
        <v>2</v>
      </c>
      <c r="E1" s="30" t="s">
        <v>3</v>
      </c>
      <c r="F1" s="117" t="s">
        <v>5</v>
      </c>
      <c r="G1" s="117"/>
      <c r="H1" s="118"/>
      <c r="I1" s="119" t="s">
        <v>4</v>
      </c>
      <c r="J1" s="117"/>
      <c r="K1" s="118"/>
    </row>
    <row r="2" spans="1:11" s="3" customFormat="1" ht="16.5" thickBot="1">
      <c r="A2" s="32"/>
      <c r="B2" s="23"/>
      <c r="C2" s="24"/>
      <c r="D2" s="24"/>
      <c r="E2" s="25"/>
      <c r="F2" s="26" t="s">
        <v>6</v>
      </c>
      <c r="G2" s="26" t="s">
        <v>7</v>
      </c>
      <c r="H2" s="27" t="s">
        <v>47</v>
      </c>
      <c r="I2" s="28" t="s">
        <v>6</v>
      </c>
      <c r="J2" s="26" t="s">
        <v>7</v>
      </c>
      <c r="K2" s="27" t="s">
        <v>47</v>
      </c>
    </row>
    <row r="3" spans="1:11" ht="15.75">
      <c r="A3" s="11">
        <v>36210</v>
      </c>
      <c r="B3" s="15" t="s">
        <v>57</v>
      </c>
      <c r="C3" s="12">
        <v>3140</v>
      </c>
      <c r="D3" s="12" t="s">
        <v>6</v>
      </c>
      <c r="E3" s="22" t="s">
        <v>92</v>
      </c>
      <c r="F3" s="18"/>
      <c r="G3" s="13"/>
      <c r="H3" s="20">
        <f aca="true" t="shared" si="0" ref="H3:H28">G3-F3</f>
        <v>0</v>
      </c>
      <c r="I3" s="18">
        <v>270000</v>
      </c>
      <c r="J3" s="13"/>
      <c r="K3" s="20">
        <f aca="true" t="shared" si="1" ref="K3:K29">J3-I3</f>
        <v>-270000</v>
      </c>
    </row>
    <row r="4" spans="1:11" ht="15.75">
      <c r="A4" s="11"/>
      <c r="B4" s="15"/>
      <c r="C4" s="12">
        <v>3141</v>
      </c>
      <c r="D4" s="12" t="s">
        <v>6</v>
      </c>
      <c r="E4" s="22" t="s">
        <v>55</v>
      </c>
      <c r="F4" s="18"/>
      <c r="G4" s="13"/>
      <c r="H4" s="20">
        <f t="shared" si="0"/>
        <v>0</v>
      </c>
      <c r="I4" s="18">
        <v>20000</v>
      </c>
      <c r="J4" s="13"/>
      <c r="K4" s="20">
        <f t="shared" si="1"/>
        <v>-20000</v>
      </c>
    </row>
    <row r="5" spans="1:11" ht="15.75">
      <c r="A5" s="11"/>
      <c r="B5" s="15"/>
      <c r="C5" s="12">
        <v>3321</v>
      </c>
      <c r="D5" s="12" t="s">
        <v>6</v>
      </c>
      <c r="E5" s="22" t="s">
        <v>93</v>
      </c>
      <c r="F5" s="18"/>
      <c r="G5" s="13"/>
      <c r="H5" s="20">
        <f t="shared" si="0"/>
        <v>0</v>
      </c>
      <c r="I5" s="18">
        <v>20000</v>
      </c>
      <c r="J5" s="13"/>
      <c r="K5" s="20">
        <f t="shared" si="1"/>
        <v>-20000</v>
      </c>
    </row>
    <row r="6" spans="1:11" ht="15.75">
      <c r="A6" s="11"/>
      <c r="B6" s="15"/>
      <c r="C6" s="12">
        <v>4231</v>
      </c>
      <c r="D6" s="12" t="s">
        <v>7</v>
      </c>
      <c r="E6" s="22" t="s">
        <v>94</v>
      </c>
      <c r="F6" s="18"/>
      <c r="G6" s="13"/>
      <c r="H6" s="20">
        <f t="shared" si="0"/>
        <v>0</v>
      </c>
      <c r="I6" s="18"/>
      <c r="J6" s="13">
        <v>2000</v>
      </c>
      <c r="K6" s="20">
        <f t="shared" si="1"/>
        <v>2000</v>
      </c>
    </row>
    <row r="7" spans="1:11" ht="15.75">
      <c r="A7" s="11"/>
      <c r="B7" s="15"/>
      <c r="C7" s="12">
        <v>4261</v>
      </c>
      <c r="D7" s="12" t="s">
        <v>7</v>
      </c>
      <c r="E7" s="22" t="s">
        <v>70</v>
      </c>
      <c r="F7" s="18"/>
      <c r="G7" s="13">
        <v>500</v>
      </c>
      <c r="H7" s="20">
        <f t="shared" si="0"/>
        <v>500</v>
      </c>
      <c r="I7" s="18"/>
      <c r="J7" s="13">
        <v>500</v>
      </c>
      <c r="K7" s="20">
        <f t="shared" si="1"/>
        <v>500</v>
      </c>
    </row>
    <row r="8" spans="1:11" ht="15.75">
      <c r="A8" s="11"/>
      <c r="B8" s="15"/>
      <c r="C8" s="12">
        <v>4317</v>
      </c>
      <c r="D8" s="12" t="s">
        <v>7</v>
      </c>
      <c r="E8" s="22" t="s">
        <v>95</v>
      </c>
      <c r="F8" s="18"/>
      <c r="G8" s="13"/>
      <c r="H8" s="20">
        <f t="shared" si="0"/>
        <v>0</v>
      </c>
      <c r="I8" s="18"/>
      <c r="J8" s="13">
        <v>300000</v>
      </c>
      <c r="K8" s="20">
        <f t="shared" si="1"/>
        <v>300000</v>
      </c>
    </row>
    <row r="9" spans="1:11" ht="15.75">
      <c r="A9" s="11"/>
      <c r="B9" s="15"/>
      <c r="C9" s="12">
        <v>4318</v>
      </c>
      <c r="D9" s="12" t="s">
        <v>7</v>
      </c>
      <c r="E9" s="22" t="s">
        <v>96</v>
      </c>
      <c r="F9" s="18"/>
      <c r="G9" s="13"/>
      <c r="H9" s="20">
        <f t="shared" si="0"/>
        <v>0</v>
      </c>
      <c r="I9" s="18"/>
      <c r="J9" s="13">
        <v>20000</v>
      </c>
      <c r="K9" s="20">
        <f t="shared" si="1"/>
        <v>20000</v>
      </c>
    </row>
    <row r="10" spans="1:11" ht="15.75">
      <c r="A10" s="11"/>
      <c r="B10" s="15"/>
      <c r="C10" s="12">
        <v>4431</v>
      </c>
      <c r="D10" s="12" t="s">
        <v>7</v>
      </c>
      <c r="E10" s="22" t="s">
        <v>71</v>
      </c>
      <c r="F10" s="18"/>
      <c r="G10" s="13">
        <v>300</v>
      </c>
      <c r="H10" s="20">
        <f t="shared" si="0"/>
        <v>300</v>
      </c>
      <c r="I10" s="18"/>
      <c r="J10" s="13">
        <v>40300</v>
      </c>
      <c r="K10" s="20">
        <f t="shared" si="1"/>
        <v>40300</v>
      </c>
    </row>
    <row r="11" spans="1:11" s="38" customFormat="1" ht="18.75" thickBot="1">
      <c r="A11" s="39"/>
      <c r="B11" s="40" t="s">
        <v>47</v>
      </c>
      <c r="C11" s="41"/>
      <c r="D11" s="41"/>
      <c r="E11" s="42"/>
      <c r="F11" s="43">
        <f>SUM(F3:F10)</f>
        <v>0</v>
      </c>
      <c r="G11" s="43">
        <f>SUM(G3:G10)</f>
        <v>800</v>
      </c>
      <c r="H11" s="44">
        <f t="shared" si="0"/>
        <v>800</v>
      </c>
      <c r="I11" s="43">
        <f>SUM(I3:I10)</f>
        <v>310000</v>
      </c>
      <c r="J11" s="43">
        <f>SUM(J3:J10)</f>
        <v>362800</v>
      </c>
      <c r="K11" s="44">
        <f t="shared" si="1"/>
        <v>52800</v>
      </c>
    </row>
    <row r="12" spans="1:11" ht="15.75">
      <c r="A12" s="11">
        <v>36211</v>
      </c>
      <c r="B12" s="15" t="s">
        <v>97</v>
      </c>
      <c r="C12" s="12">
        <v>4317</v>
      </c>
      <c r="D12" s="12" t="s">
        <v>7</v>
      </c>
      <c r="E12" s="22" t="s">
        <v>95</v>
      </c>
      <c r="F12" s="18"/>
      <c r="G12" s="13"/>
      <c r="H12" s="20">
        <f t="shared" si="0"/>
        <v>0</v>
      </c>
      <c r="I12" s="18"/>
      <c r="J12" s="13">
        <v>12300</v>
      </c>
      <c r="K12" s="20">
        <f t="shared" si="1"/>
        <v>12300</v>
      </c>
    </row>
    <row r="13" spans="1:11" ht="15.75">
      <c r="A13" s="11"/>
      <c r="B13" s="15"/>
      <c r="C13" s="12">
        <v>4431</v>
      </c>
      <c r="D13" s="12" t="s">
        <v>7</v>
      </c>
      <c r="E13" s="22" t="s">
        <v>71</v>
      </c>
      <c r="F13" s="18"/>
      <c r="G13" s="13"/>
      <c r="H13" s="20">
        <f t="shared" si="0"/>
        <v>0</v>
      </c>
      <c r="I13" s="18"/>
      <c r="J13" s="13">
        <v>5100</v>
      </c>
      <c r="K13" s="20">
        <f t="shared" si="1"/>
        <v>5100</v>
      </c>
    </row>
    <row r="14" spans="1:11" ht="16.5" thickBot="1">
      <c r="A14" s="39"/>
      <c r="B14" s="40" t="s">
        <v>47</v>
      </c>
      <c r="C14" s="41"/>
      <c r="D14" s="41"/>
      <c r="E14" s="42"/>
      <c r="F14" s="43">
        <f>SUM(F12:F13)</f>
        <v>0</v>
      </c>
      <c r="G14" s="43">
        <f>SUM(G12:G13)</f>
        <v>0</v>
      </c>
      <c r="H14" s="44">
        <f t="shared" si="0"/>
        <v>0</v>
      </c>
      <c r="I14" s="43">
        <f>SUM(I12:I13)</f>
        <v>0</v>
      </c>
      <c r="J14" s="43">
        <f>SUM(J12:J13)</f>
        <v>17400</v>
      </c>
      <c r="K14" s="44">
        <f t="shared" si="1"/>
        <v>17400</v>
      </c>
    </row>
    <row r="15" spans="1:11" ht="15.75">
      <c r="A15" s="11">
        <v>36212</v>
      </c>
      <c r="B15" s="15" t="s">
        <v>98</v>
      </c>
      <c r="C15" s="12">
        <v>4317</v>
      </c>
      <c r="D15" s="12" t="s">
        <v>7</v>
      </c>
      <c r="E15" s="22" t="s">
        <v>95</v>
      </c>
      <c r="F15" s="18"/>
      <c r="G15" s="13"/>
      <c r="H15" s="20">
        <f t="shared" si="0"/>
        <v>0</v>
      </c>
      <c r="I15" s="18"/>
      <c r="J15" s="13">
        <v>28000</v>
      </c>
      <c r="K15" s="20">
        <f t="shared" si="1"/>
        <v>28000</v>
      </c>
    </row>
    <row r="16" spans="1:11" ht="16.5" thickBot="1">
      <c r="A16" s="39"/>
      <c r="B16" s="40" t="s">
        <v>47</v>
      </c>
      <c r="C16" s="41"/>
      <c r="D16" s="41"/>
      <c r="E16" s="42"/>
      <c r="F16" s="43">
        <f>SUM(F15:F15)</f>
        <v>0</v>
      </c>
      <c r="G16" s="43">
        <f>SUM(G15:G15)</f>
        <v>0</v>
      </c>
      <c r="H16" s="44">
        <f t="shared" si="0"/>
        <v>0</v>
      </c>
      <c r="I16" s="43">
        <f>SUM(I15:I15)</f>
        <v>0</v>
      </c>
      <c r="J16" s="43">
        <f>SUM(J15:J15)</f>
        <v>28000</v>
      </c>
      <c r="K16" s="44">
        <f t="shared" si="1"/>
        <v>28000</v>
      </c>
    </row>
    <row r="17" spans="1:11" ht="15.75">
      <c r="A17" s="11">
        <v>36220</v>
      </c>
      <c r="B17" s="15" t="s">
        <v>99</v>
      </c>
      <c r="C17" s="12">
        <v>4317</v>
      </c>
      <c r="D17" s="12" t="s">
        <v>7</v>
      </c>
      <c r="E17" s="22" t="s">
        <v>95</v>
      </c>
      <c r="F17" s="18"/>
      <c r="G17" s="13"/>
      <c r="H17" s="20">
        <f t="shared" si="0"/>
        <v>0</v>
      </c>
      <c r="I17" s="18"/>
      <c r="J17" s="13">
        <v>24000</v>
      </c>
      <c r="K17" s="20">
        <f t="shared" si="1"/>
        <v>24000</v>
      </c>
    </row>
    <row r="18" spans="1:11" ht="16.5" thickBot="1">
      <c r="A18" s="39"/>
      <c r="B18" s="40" t="s">
        <v>47</v>
      </c>
      <c r="C18" s="41"/>
      <c r="D18" s="41"/>
      <c r="E18" s="42"/>
      <c r="F18" s="43">
        <f>SUM(F17:F17)</f>
        <v>0</v>
      </c>
      <c r="G18" s="43">
        <f>SUM(G17:G17)</f>
        <v>0</v>
      </c>
      <c r="H18" s="44">
        <f t="shared" si="0"/>
        <v>0</v>
      </c>
      <c r="I18" s="43">
        <f>SUM(I17:I17)</f>
        <v>0</v>
      </c>
      <c r="J18" s="43">
        <f>SUM(J17:J17)</f>
        <v>24000</v>
      </c>
      <c r="K18" s="44">
        <f t="shared" si="1"/>
        <v>24000</v>
      </c>
    </row>
    <row r="19" spans="1:11" ht="15.75">
      <c r="A19" s="11">
        <v>36221</v>
      </c>
      <c r="B19" s="15" t="s">
        <v>58</v>
      </c>
      <c r="C19" s="12">
        <v>3141</v>
      </c>
      <c r="D19" s="12" t="s">
        <v>6</v>
      </c>
      <c r="E19" s="22" t="s">
        <v>92</v>
      </c>
      <c r="F19" s="18"/>
      <c r="G19" s="13"/>
      <c r="H19" s="20">
        <f t="shared" si="0"/>
        <v>0</v>
      </c>
      <c r="I19" s="18">
        <v>267100</v>
      </c>
      <c r="J19" s="13"/>
      <c r="K19" s="20">
        <f t="shared" si="1"/>
        <v>-267100</v>
      </c>
    </row>
    <row r="20" spans="1:11" ht="15.75">
      <c r="A20" s="11"/>
      <c r="B20" s="15"/>
      <c r="C20" s="12">
        <v>3144</v>
      </c>
      <c r="D20" s="12" t="s">
        <v>6</v>
      </c>
      <c r="E20" s="22" t="s">
        <v>100</v>
      </c>
      <c r="F20" s="18"/>
      <c r="G20" s="13"/>
      <c r="H20" s="20">
        <f t="shared" si="0"/>
        <v>0</v>
      </c>
      <c r="I20" s="18">
        <v>400000</v>
      </c>
      <c r="J20" s="13"/>
      <c r="K20" s="20">
        <f t="shared" si="1"/>
        <v>-400000</v>
      </c>
    </row>
    <row r="21" spans="1:11" ht="15.75">
      <c r="A21" s="11"/>
      <c r="B21" s="15"/>
      <c r="C21" s="12">
        <v>4261</v>
      </c>
      <c r="D21" s="12" t="s">
        <v>7</v>
      </c>
      <c r="E21" s="22" t="s">
        <v>70</v>
      </c>
      <c r="F21" s="18"/>
      <c r="G21" s="13"/>
      <c r="H21" s="20">
        <f t="shared" si="0"/>
        <v>0</v>
      </c>
      <c r="I21" s="18"/>
      <c r="J21" s="13">
        <v>500</v>
      </c>
      <c r="K21" s="20">
        <f t="shared" si="1"/>
        <v>500</v>
      </c>
    </row>
    <row r="22" spans="1:11" ht="15.75">
      <c r="A22" s="11"/>
      <c r="B22" s="15"/>
      <c r="C22" s="12">
        <v>4318</v>
      </c>
      <c r="D22" s="12" t="s">
        <v>7</v>
      </c>
      <c r="E22" s="22" t="s">
        <v>96</v>
      </c>
      <c r="F22" s="18"/>
      <c r="G22" s="13"/>
      <c r="H22" s="20">
        <f t="shared" si="0"/>
        <v>0</v>
      </c>
      <c r="I22" s="18"/>
      <c r="J22" s="13">
        <v>820000</v>
      </c>
      <c r="K22" s="20">
        <f t="shared" si="1"/>
        <v>820000</v>
      </c>
    </row>
    <row r="23" spans="1:11" ht="15.75">
      <c r="A23" s="11"/>
      <c r="B23" s="15"/>
      <c r="C23" s="12">
        <v>4431</v>
      </c>
      <c r="D23" s="12" t="s">
        <v>7</v>
      </c>
      <c r="E23" s="22" t="s">
        <v>71</v>
      </c>
      <c r="F23" s="18"/>
      <c r="G23" s="13"/>
      <c r="H23" s="20">
        <f t="shared" si="0"/>
        <v>0</v>
      </c>
      <c r="I23" s="18"/>
      <c r="J23" s="13">
        <v>300</v>
      </c>
      <c r="K23" s="20">
        <f t="shared" si="1"/>
        <v>300</v>
      </c>
    </row>
    <row r="24" spans="1:11" ht="16.5" thickBot="1">
      <c r="A24" s="39"/>
      <c r="B24" s="40" t="s">
        <v>47</v>
      </c>
      <c r="C24" s="41"/>
      <c r="D24" s="41"/>
      <c r="E24" s="42"/>
      <c r="F24" s="43">
        <f>SUM(F19:F23)</f>
        <v>0</v>
      </c>
      <c r="G24" s="43">
        <f>SUM(G19:G23)</f>
        <v>0</v>
      </c>
      <c r="H24" s="44">
        <f t="shared" si="0"/>
        <v>0</v>
      </c>
      <c r="I24" s="43">
        <f>SUM(I19:I23)</f>
        <v>667100</v>
      </c>
      <c r="J24" s="43">
        <f>SUM(J19:J23)</f>
        <v>820800</v>
      </c>
      <c r="K24" s="44">
        <f t="shared" si="1"/>
        <v>153700</v>
      </c>
    </row>
    <row r="25" spans="1:11" ht="15.75">
      <c r="A25" s="11">
        <v>36230</v>
      </c>
      <c r="B25" s="15" t="s">
        <v>101</v>
      </c>
      <c r="C25" s="12">
        <v>4317</v>
      </c>
      <c r="D25" s="12" t="s">
        <v>7</v>
      </c>
      <c r="E25" s="22" t="s">
        <v>95</v>
      </c>
      <c r="F25" s="18"/>
      <c r="G25" s="13"/>
      <c r="H25" s="20">
        <f t="shared" si="0"/>
        <v>0</v>
      </c>
      <c r="I25" s="18"/>
      <c r="J25" s="13">
        <v>114400</v>
      </c>
      <c r="K25" s="20">
        <f t="shared" si="1"/>
        <v>114400</v>
      </c>
    </row>
    <row r="26" spans="1:11" ht="16.5" thickBot="1">
      <c r="A26" s="39"/>
      <c r="B26" s="40" t="s">
        <v>47</v>
      </c>
      <c r="C26" s="41"/>
      <c r="D26" s="41"/>
      <c r="E26" s="42"/>
      <c r="F26" s="43">
        <f>SUM(F25:F25)</f>
        <v>0</v>
      </c>
      <c r="G26" s="43">
        <f>SUM(G25:G25)</f>
        <v>0</v>
      </c>
      <c r="H26" s="44">
        <f t="shared" si="0"/>
        <v>0</v>
      </c>
      <c r="I26" s="43">
        <f>SUM(I25:I25)</f>
        <v>0</v>
      </c>
      <c r="J26" s="43">
        <f>SUM(J25:J25)</f>
        <v>114400</v>
      </c>
      <c r="K26" s="44">
        <f t="shared" si="1"/>
        <v>114400</v>
      </c>
    </row>
    <row r="27" spans="1:11" ht="15.75">
      <c r="A27" s="11">
        <v>36250</v>
      </c>
      <c r="B27" s="15" t="s">
        <v>59</v>
      </c>
      <c r="C27" s="12">
        <v>4431</v>
      </c>
      <c r="D27" s="12" t="s">
        <v>7</v>
      </c>
      <c r="E27" s="22" t="s">
        <v>102</v>
      </c>
      <c r="F27" s="18"/>
      <c r="G27" s="13">
        <v>5000</v>
      </c>
      <c r="H27" s="20">
        <f t="shared" si="0"/>
        <v>5000</v>
      </c>
      <c r="I27" s="18"/>
      <c r="J27" s="13">
        <v>5000</v>
      </c>
      <c r="K27" s="20">
        <f t="shared" si="1"/>
        <v>5000</v>
      </c>
    </row>
    <row r="28" spans="1:11" ht="16.5" thickBot="1">
      <c r="A28" s="39"/>
      <c r="B28" s="40" t="s">
        <v>47</v>
      </c>
      <c r="C28" s="41"/>
      <c r="D28" s="41"/>
      <c r="E28" s="42"/>
      <c r="F28" s="43">
        <f>SUM(F27)</f>
        <v>0</v>
      </c>
      <c r="G28" s="43">
        <f>SUM(G27)</f>
        <v>5000</v>
      </c>
      <c r="H28" s="44">
        <f t="shared" si="0"/>
        <v>5000</v>
      </c>
      <c r="I28" s="43">
        <f>SUM(I27)</f>
        <v>0</v>
      </c>
      <c r="J28" s="43">
        <f>SUM(J27)</f>
        <v>5000</v>
      </c>
      <c r="K28" s="44">
        <f t="shared" si="1"/>
        <v>5000</v>
      </c>
    </row>
    <row r="29" spans="1:11" s="38" customFormat="1" ht="18.75" thickBot="1">
      <c r="A29" s="35"/>
      <c r="B29" s="36" t="s">
        <v>48</v>
      </c>
      <c r="C29" s="35"/>
      <c r="D29" s="35"/>
      <c r="E29" s="37"/>
      <c r="F29" s="34">
        <f>F11+F14+F16+F18+F24+F26+F28</f>
        <v>0</v>
      </c>
      <c r="G29" s="34">
        <f>G11+G14+G16+G18+G24+G26+G28</f>
        <v>5800</v>
      </c>
      <c r="H29" s="33">
        <f>G29-F29</f>
        <v>5800</v>
      </c>
      <c r="I29" s="34">
        <f>I11+I14+I16+I18+I24+I26+I28</f>
        <v>977100</v>
      </c>
      <c r="J29" s="34">
        <f>J11+J14+J16+J18+J24+J26+J28</f>
        <v>1372400</v>
      </c>
      <c r="K29" s="33">
        <f t="shared" si="1"/>
        <v>395300</v>
      </c>
    </row>
    <row r="30" ht="15.75">
      <c r="B30" s="1"/>
    </row>
    <row r="31" ht="15.75">
      <c r="B31" s="1"/>
    </row>
    <row r="32" ht="15.75">
      <c r="B32" s="1" t="s">
        <v>46</v>
      </c>
    </row>
    <row r="33" ht="15.75">
      <c r="B33" s="1"/>
    </row>
    <row r="34" ht="15.75">
      <c r="B34" s="1"/>
    </row>
    <row r="35" ht="15.75">
      <c r="B35" s="1"/>
    </row>
    <row r="36" ht="15.75">
      <c r="B36" s="1"/>
    </row>
    <row r="37" ht="15.75">
      <c r="B37" s="1"/>
    </row>
    <row r="38" ht="15.75">
      <c r="B38" s="1"/>
    </row>
    <row r="39" ht="15.75">
      <c r="B39" s="1"/>
    </row>
    <row r="40" ht="15.75">
      <c r="B40" s="1"/>
    </row>
    <row r="41" ht="15.75">
      <c r="B41" s="1"/>
    </row>
    <row r="42" ht="15.75">
      <c r="B42" s="1"/>
    </row>
    <row r="43" ht="15.75">
      <c r="B43" s="1"/>
    </row>
    <row r="44" ht="15.75">
      <c r="B44" s="1"/>
    </row>
    <row r="45" ht="15.75">
      <c r="B45" s="1"/>
    </row>
    <row r="46" ht="15.75">
      <c r="B46" s="1"/>
    </row>
    <row r="47" ht="15.75">
      <c r="B47" s="1"/>
    </row>
    <row r="48" ht="15.75">
      <c r="B48" s="1"/>
    </row>
    <row r="49" ht="15.75">
      <c r="B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  <row r="146" ht="15.75">
      <c r="B146" s="1"/>
    </row>
    <row r="147" ht="15.75">
      <c r="B147" s="1"/>
    </row>
    <row r="148" ht="15.75">
      <c r="B148" s="1"/>
    </row>
    <row r="149" ht="15.75">
      <c r="B149" s="1"/>
    </row>
    <row r="150" ht="15.75">
      <c r="B150" s="1"/>
    </row>
    <row r="151" ht="15.75">
      <c r="B151" s="1"/>
    </row>
    <row r="152" ht="15.75">
      <c r="B152" s="1"/>
    </row>
    <row r="153" ht="15.75">
      <c r="B153" s="1"/>
    </row>
    <row r="154" ht="15.75">
      <c r="B154" s="1"/>
    </row>
    <row r="155" ht="15.75">
      <c r="B155" s="1"/>
    </row>
    <row r="156" ht="15.75">
      <c r="B156" s="1"/>
    </row>
    <row r="157" ht="15.75">
      <c r="B157" s="1"/>
    </row>
    <row r="158" ht="15.75">
      <c r="B158" s="1"/>
    </row>
    <row r="159" ht="15.75">
      <c r="B159" s="1"/>
    </row>
    <row r="160" ht="15.75">
      <c r="B160" s="1"/>
    </row>
    <row r="161" ht="15.75">
      <c r="B161" s="1"/>
    </row>
    <row r="162" ht="15.75">
      <c r="B162" s="1"/>
    </row>
    <row r="163" ht="15.75">
      <c r="B163" s="1"/>
    </row>
    <row r="164" ht="15.75">
      <c r="B164" s="1"/>
    </row>
    <row r="165" ht="15.75">
      <c r="B165" s="1"/>
    </row>
    <row r="166" ht="15.75">
      <c r="B166" s="1"/>
    </row>
    <row r="167" ht="15.75">
      <c r="B167" s="1"/>
    </row>
    <row r="168" ht="15.75">
      <c r="B168" s="1"/>
    </row>
    <row r="169" ht="15.75">
      <c r="B169" s="1"/>
    </row>
    <row r="170" ht="15.75">
      <c r="B170" s="1"/>
    </row>
    <row r="171" ht="15.75">
      <c r="B171" s="1"/>
    </row>
    <row r="172" ht="15.75">
      <c r="B172" s="1"/>
    </row>
    <row r="173" ht="15.75">
      <c r="B173" s="1"/>
    </row>
    <row r="174" ht="15.75">
      <c r="B174" s="1"/>
    </row>
    <row r="175" ht="15.75">
      <c r="B175" s="1"/>
    </row>
    <row r="176" ht="15.75">
      <c r="B176" s="1"/>
    </row>
    <row r="177" ht="15.75">
      <c r="B177" s="1"/>
    </row>
    <row r="178" ht="15.75">
      <c r="B178" s="1"/>
    </row>
    <row r="179" ht="15.75">
      <c r="B179" s="1"/>
    </row>
    <row r="180" ht="15.75">
      <c r="B180" s="1"/>
    </row>
    <row r="181" ht="15.75">
      <c r="B181" s="1"/>
    </row>
    <row r="182" ht="15.75">
      <c r="B182" s="1"/>
    </row>
    <row r="183" ht="15.75">
      <c r="B183" s="1"/>
    </row>
    <row r="184" ht="15.75">
      <c r="B184" s="1"/>
    </row>
    <row r="185" ht="15.75">
      <c r="B185" s="1"/>
    </row>
    <row r="186" ht="15.75">
      <c r="B186" s="1"/>
    </row>
    <row r="187" ht="15.75">
      <c r="B187" s="1"/>
    </row>
    <row r="188" ht="15.75">
      <c r="B188" s="1"/>
    </row>
    <row r="189" ht="15.75">
      <c r="B189" s="1"/>
    </row>
    <row r="190" ht="15.75">
      <c r="B190" s="1"/>
    </row>
    <row r="191" ht="15.75">
      <c r="B191" s="1"/>
    </row>
    <row r="192" ht="15.75">
      <c r="B192" s="1"/>
    </row>
    <row r="193" ht="15.75">
      <c r="B193" s="1"/>
    </row>
    <row r="194" ht="15.75">
      <c r="B194" s="1"/>
    </row>
    <row r="195" ht="15.75">
      <c r="B195" s="1"/>
    </row>
    <row r="196" ht="15.75">
      <c r="B196" s="1"/>
    </row>
    <row r="197" ht="15.75">
      <c r="B197" s="1"/>
    </row>
    <row r="198" ht="15.75">
      <c r="B198" s="1"/>
    </row>
    <row r="199" ht="15.75">
      <c r="B199" s="1"/>
    </row>
    <row r="200" ht="15.75">
      <c r="B200" s="1"/>
    </row>
    <row r="201" ht="15.75">
      <c r="B201" s="1"/>
    </row>
    <row r="202" ht="15.75">
      <c r="B202" s="1"/>
    </row>
    <row r="203" ht="15.75">
      <c r="B203" s="1"/>
    </row>
    <row r="204" ht="15.75">
      <c r="B204" s="1"/>
    </row>
    <row r="205" ht="15.75">
      <c r="B205" s="1"/>
    </row>
    <row r="206" ht="15.75">
      <c r="B206" s="1"/>
    </row>
    <row r="207" ht="15.75">
      <c r="B207" s="1"/>
    </row>
    <row r="208" ht="15.75">
      <c r="B208" s="1"/>
    </row>
    <row r="209" ht="15.75">
      <c r="B209" s="1"/>
    </row>
    <row r="210" ht="15.75">
      <c r="B210" s="1"/>
    </row>
    <row r="211" ht="15.75">
      <c r="B211" s="1"/>
    </row>
    <row r="212" ht="15.75">
      <c r="B212" s="1"/>
    </row>
    <row r="213" ht="15.75">
      <c r="B213" s="1"/>
    </row>
    <row r="214" ht="15.75">
      <c r="B214" s="1"/>
    </row>
    <row r="215" ht="15.75">
      <c r="B215" s="1"/>
    </row>
    <row r="216" ht="15.75">
      <c r="B216" s="1"/>
    </row>
    <row r="217" ht="15.75">
      <c r="B217" s="1"/>
    </row>
    <row r="218" ht="15.75">
      <c r="B218" s="1"/>
    </row>
    <row r="219" ht="15.75">
      <c r="B219" s="1"/>
    </row>
    <row r="220" ht="15.75">
      <c r="B220" s="1"/>
    </row>
    <row r="221" ht="15.75">
      <c r="B221" s="1"/>
    </row>
    <row r="222" ht="15.75">
      <c r="B222" s="1"/>
    </row>
    <row r="223" ht="15.75">
      <c r="B223" s="1"/>
    </row>
    <row r="224" ht="15.75">
      <c r="B224" s="1"/>
    </row>
    <row r="225" ht="15.75">
      <c r="B225" s="1"/>
    </row>
    <row r="226" ht="15.75">
      <c r="B226" s="1"/>
    </row>
    <row r="227" ht="15.75">
      <c r="B227" s="1"/>
    </row>
    <row r="228" ht="15.75">
      <c r="B228" s="1"/>
    </row>
    <row r="229" ht="15.75">
      <c r="B229" s="1"/>
    </row>
    <row r="230" ht="15.75">
      <c r="B230" s="1"/>
    </row>
    <row r="231" ht="15.75">
      <c r="B231" s="1"/>
    </row>
    <row r="232" ht="15.75">
      <c r="B232" s="1"/>
    </row>
    <row r="233" ht="15.75">
      <c r="B233" s="1"/>
    </row>
    <row r="234" ht="15.75">
      <c r="B234" s="1"/>
    </row>
    <row r="235" ht="15.75">
      <c r="B235" s="1"/>
    </row>
    <row r="236" ht="15.75">
      <c r="B236" s="1"/>
    </row>
    <row r="237" ht="15.75">
      <c r="B237" s="1"/>
    </row>
    <row r="238" ht="15.75">
      <c r="B238" s="1"/>
    </row>
    <row r="239" ht="15.75">
      <c r="B239" s="1"/>
    </row>
    <row r="240" ht="15.75">
      <c r="B240" s="1"/>
    </row>
    <row r="241" ht="15.75">
      <c r="B241" s="1"/>
    </row>
    <row r="242" ht="15.75">
      <c r="B242" s="1"/>
    </row>
    <row r="243" ht="15.75">
      <c r="B243" s="1"/>
    </row>
    <row r="244" ht="15.75">
      <c r="B244" s="1"/>
    </row>
    <row r="245" ht="15.75">
      <c r="B245" s="1"/>
    </row>
    <row r="246" ht="15.75">
      <c r="B246" s="1"/>
    </row>
    <row r="247" ht="15.75">
      <c r="B247" s="1"/>
    </row>
    <row r="248" ht="15.75">
      <c r="B248" s="1"/>
    </row>
    <row r="249" ht="15.75">
      <c r="B249" s="1"/>
    </row>
    <row r="250" ht="15.75">
      <c r="B250" s="1"/>
    </row>
    <row r="251" ht="15.75">
      <c r="B251" s="1"/>
    </row>
    <row r="252" ht="15.75">
      <c r="B252" s="1"/>
    </row>
    <row r="253" ht="15.75">
      <c r="B253" s="1"/>
    </row>
    <row r="254" ht="15.75">
      <c r="B254" s="1"/>
    </row>
    <row r="255" ht="15.75">
      <c r="B255" s="1"/>
    </row>
    <row r="256" ht="15.75">
      <c r="B256" s="1"/>
    </row>
    <row r="257" ht="15.75">
      <c r="B257" s="1"/>
    </row>
    <row r="258" ht="15.75">
      <c r="B258" s="1"/>
    </row>
    <row r="259" ht="15.75">
      <c r="B259" s="1"/>
    </row>
    <row r="260" ht="15.75">
      <c r="B260" s="1"/>
    </row>
    <row r="261" ht="15.75">
      <c r="B261" s="1"/>
    </row>
    <row r="262" ht="15.75">
      <c r="B262" s="1"/>
    </row>
    <row r="263" ht="15.75">
      <c r="B263" s="1"/>
    </row>
    <row r="264" ht="15.75">
      <c r="B264" s="1"/>
    </row>
    <row r="265" ht="15.75">
      <c r="B265" s="1"/>
    </row>
    <row r="266" ht="15.75">
      <c r="B266" s="1"/>
    </row>
    <row r="267" ht="15.75">
      <c r="B267" s="1"/>
    </row>
    <row r="268" ht="15.75">
      <c r="B268" s="1"/>
    </row>
    <row r="269" ht="15.75">
      <c r="B269" s="1"/>
    </row>
    <row r="270" ht="15.75">
      <c r="B270" s="1"/>
    </row>
    <row r="271" ht="15.75">
      <c r="B271" s="1"/>
    </row>
    <row r="272" ht="15.75">
      <c r="B272" s="1"/>
    </row>
    <row r="273" ht="15.75">
      <c r="B273" s="1"/>
    </row>
    <row r="274" ht="15.75">
      <c r="B274" s="1"/>
    </row>
    <row r="275" ht="15.75">
      <c r="B275" s="1"/>
    </row>
    <row r="276" ht="15.75">
      <c r="B276" s="1"/>
    </row>
    <row r="277" ht="15.75">
      <c r="B277" s="1"/>
    </row>
    <row r="278" ht="15.75">
      <c r="B278" s="1"/>
    </row>
    <row r="279" ht="15.75">
      <c r="B279" s="1"/>
    </row>
    <row r="280" ht="15.75">
      <c r="B280" s="1"/>
    </row>
    <row r="281" ht="15.75">
      <c r="B281" s="1"/>
    </row>
    <row r="282" ht="15.75">
      <c r="B282" s="1"/>
    </row>
    <row r="283" ht="15.75">
      <c r="B283" s="1"/>
    </row>
    <row r="284" ht="15.75">
      <c r="B284" s="1"/>
    </row>
    <row r="285" ht="15.75">
      <c r="B285" s="1"/>
    </row>
    <row r="286" ht="15.75">
      <c r="B286" s="1"/>
    </row>
    <row r="287" ht="15.75">
      <c r="B287" s="1"/>
    </row>
    <row r="288" ht="15.75">
      <c r="B288" s="1"/>
    </row>
    <row r="289" ht="15.75">
      <c r="B289" s="1"/>
    </row>
    <row r="290" ht="15.75">
      <c r="B290" s="1"/>
    </row>
    <row r="291" ht="15.75">
      <c r="B291" s="1"/>
    </row>
    <row r="292" ht="15.75">
      <c r="B292" s="1"/>
    </row>
    <row r="293" ht="15.75">
      <c r="B293" s="1"/>
    </row>
    <row r="294" ht="15.75">
      <c r="B294" s="1"/>
    </row>
    <row r="295" ht="15.75">
      <c r="B295" s="1"/>
    </row>
    <row r="296" ht="15.75">
      <c r="B296" s="1"/>
    </row>
    <row r="297" ht="15.75">
      <c r="B297" s="1"/>
    </row>
    <row r="298" ht="15.75">
      <c r="B298" s="1"/>
    </row>
    <row r="299" ht="15.75">
      <c r="B299" s="1"/>
    </row>
    <row r="300" ht="15.75">
      <c r="B300" s="1"/>
    </row>
    <row r="301" ht="15.75">
      <c r="B301" s="1"/>
    </row>
    <row r="302" ht="15.75">
      <c r="B302" s="1"/>
    </row>
    <row r="303" ht="15.75">
      <c r="B303" s="1"/>
    </row>
    <row r="304" ht="15.75">
      <c r="B304" s="1"/>
    </row>
    <row r="305" ht="15.75">
      <c r="B305" s="1"/>
    </row>
    <row r="306" ht="15.75">
      <c r="B306" s="1"/>
    </row>
    <row r="307" ht="15.75">
      <c r="B307" s="1"/>
    </row>
    <row r="308" ht="15.75">
      <c r="B308" s="1"/>
    </row>
    <row r="309" ht="15.75">
      <c r="B309" s="1"/>
    </row>
    <row r="310" ht="15.75">
      <c r="B310" s="1"/>
    </row>
    <row r="311" ht="15.75">
      <c r="B311" s="1"/>
    </row>
    <row r="312" ht="15.75">
      <c r="B312" s="1"/>
    </row>
    <row r="313" ht="15.75">
      <c r="B313" s="1"/>
    </row>
    <row r="314" ht="15.75">
      <c r="B314" s="1"/>
    </row>
    <row r="315" ht="15.75">
      <c r="B315" s="1"/>
    </row>
    <row r="316" ht="15.75">
      <c r="B316" s="1"/>
    </row>
    <row r="317" ht="15.75">
      <c r="B317" s="1"/>
    </row>
    <row r="318" ht="15.75">
      <c r="B318" s="1"/>
    </row>
    <row r="319" ht="15.75">
      <c r="B319" s="1"/>
    </row>
    <row r="320" ht="15.75">
      <c r="B320" s="1"/>
    </row>
    <row r="321" ht="15.75">
      <c r="B321" s="1"/>
    </row>
    <row r="322" ht="15.75">
      <c r="B322" s="1"/>
    </row>
    <row r="323" ht="15.75">
      <c r="B323" s="1"/>
    </row>
    <row r="324" ht="15.75">
      <c r="B324" s="1"/>
    </row>
    <row r="325" ht="15.75">
      <c r="B325" s="1"/>
    </row>
    <row r="326" ht="15.75">
      <c r="B326" s="1"/>
    </row>
    <row r="327" ht="15.75">
      <c r="B327" s="1"/>
    </row>
    <row r="328" ht="15.75">
      <c r="B328" s="1"/>
    </row>
    <row r="329" ht="15.75">
      <c r="B329" s="1"/>
    </row>
    <row r="330" ht="15.75">
      <c r="B330" s="1"/>
    </row>
    <row r="331" ht="15.75">
      <c r="B331" s="1"/>
    </row>
    <row r="332" ht="15.75">
      <c r="B332" s="1"/>
    </row>
    <row r="333" ht="15.75">
      <c r="B333" s="1"/>
    </row>
    <row r="334" ht="15.75">
      <c r="B334" s="1"/>
    </row>
    <row r="335" ht="15.75">
      <c r="B335" s="1"/>
    </row>
    <row r="336" ht="15.75">
      <c r="B336" s="1"/>
    </row>
    <row r="337" ht="15.75">
      <c r="B337" s="1"/>
    </row>
    <row r="338" ht="15.75">
      <c r="B338" s="1"/>
    </row>
    <row r="339" ht="15.75">
      <c r="B339" s="1"/>
    </row>
    <row r="340" ht="15.75">
      <c r="B340" s="1"/>
    </row>
    <row r="341" ht="15.75">
      <c r="B341" s="1"/>
    </row>
    <row r="342" ht="15.75">
      <c r="B342" s="1"/>
    </row>
    <row r="343" ht="15.75">
      <c r="B343" s="1"/>
    </row>
    <row r="344" ht="15.75">
      <c r="B344" s="1"/>
    </row>
    <row r="345" ht="15.75">
      <c r="B345" s="1"/>
    </row>
    <row r="346" ht="15.75">
      <c r="B346" s="1"/>
    </row>
    <row r="347" ht="15.75">
      <c r="B347" s="1"/>
    </row>
    <row r="348" ht="15.75">
      <c r="B348" s="1"/>
    </row>
    <row r="349" ht="15.75">
      <c r="B349" s="1"/>
    </row>
    <row r="350" ht="15.75">
      <c r="B350" s="1"/>
    </row>
    <row r="351" ht="15.75">
      <c r="B351" s="1"/>
    </row>
    <row r="352" ht="15.75">
      <c r="B352" s="1"/>
    </row>
    <row r="353" ht="15.75">
      <c r="B353" s="1"/>
    </row>
    <row r="354" ht="15.75">
      <c r="B354" s="1"/>
    </row>
    <row r="355" ht="15.75">
      <c r="B355" s="1"/>
    </row>
    <row r="356" ht="15.75">
      <c r="B356" s="1"/>
    </row>
    <row r="357" ht="15.75">
      <c r="B357" s="1"/>
    </row>
    <row r="358" ht="15.75">
      <c r="B358" s="1"/>
    </row>
    <row r="359" ht="15.75">
      <c r="B359" s="1"/>
    </row>
    <row r="360" ht="15.75">
      <c r="B360" s="1"/>
    </row>
    <row r="361" ht="15.75">
      <c r="B361" s="1"/>
    </row>
    <row r="362" ht="15.75">
      <c r="B362" s="1"/>
    </row>
    <row r="363" ht="15.75">
      <c r="B363" s="1"/>
    </row>
    <row r="364" ht="15.75">
      <c r="B364" s="1"/>
    </row>
    <row r="365" ht="15.75">
      <c r="B365" s="1"/>
    </row>
    <row r="366" ht="15.75">
      <c r="B366" s="1"/>
    </row>
    <row r="367" ht="15.75">
      <c r="B367" s="1"/>
    </row>
    <row r="368" ht="15.75">
      <c r="B368" s="1"/>
    </row>
    <row r="369" ht="15.75">
      <c r="B369" s="1"/>
    </row>
    <row r="370" ht="15.75">
      <c r="B370" s="1"/>
    </row>
    <row r="371" ht="15.75">
      <c r="B371" s="1"/>
    </row>
    <row r="372" ht="15.75">
      <c r="B372" s="1"/>
    </row>
    <row r="373" ht="15.75">
      <c r="B373" s="1"/>
    </row>
    <row r="374" ht="15.75">
      <c r="B374" s="1"/>
    </row>
    <row r="375" ht="15.75">
      <c r="B375" s="1"/>
    </row>
    <row r="376" ht="15.75">
      <c r="B376" s="1"/>
    </row>
    <row r="377" ht="15.75">
      <c r="B377" s="1"/>
    </row>
    <row r="378" ht="15.75">
      <c r="B378" s="1"/>
    </row>
    <row r="379" ht="15.75">
      <c r="B379" s="1"/>
    </row>
    <row r="380" ht="15.75">
      <c r="B380" s="1"/>
    </row>
    <row r="381" ht="15.75">
      <c r="B381" s="1"/>
    </row>
    <row r="382" ht="15.75">
      <c r="B382" s="1"/>
    </row>
    <row r="383" ht="15.75">
      <c r="B383" s="1"/>
    </row>
    <row r="384" ht="15.75">
      <c r="B384" s="1"/>
    </row>
    <row r="385" ht="15.75">
      <c r="B385" s="1"/>
    </row>
    <row r="386" ht="15.75">
      <c r="B386" s="1"/>
    </row>
    <row r="387" ht="15.75">
      <c r="B387" s="1"/>
    </row>
    <row r="388" ht="15.75">
      <c r="B388" s="1"/>
    </row>
    <row r="389" ht="15.75">
      <c r="B389" s="1"/>
    </row>
    <row r="390" ht="15.75">
      <c r="B390" s="1"/>
    </row>
    <row r="391" ht="15.75">
      <c r="B391" s="1"/>
    </row>
    <row r="392" ht="15.75">
      <c r="B392" s="1"/>
    </row>
    <row r="393" ht="15.75">
      <c r="B393" s="1"/>
    </row>
    <row r="394" ht="15.75">
      <c r="B394" s="1"/>
    </row>
    <row r="395" ht="15.75">
      <c r="B395" s="1"/>
    </row>
    <row r="396" ht="15.75">
      <c r="B396" s="1"/>
    </row>
    <row r="397" ht="15.75">
      <c r="B397" s="1"/>
    </row>
    <row r="398" ht="15.75">
      <c r="B398" s="1"/>
    </row>
    <row r="399" ht="15.75">
      <c r="B399" s="1"/>
    </row>
    <row r="400" ht="15.75">
      <c r="B400" s="1"/>
    </row>
    <row r="401" ht="15.75">
      <c r="B401" s="1"/>
    </row>
    <row r="402" ht="15.75">
      <c r="B402" s="1"/>
    </row>
    <row r="403" ht="15.75">
      <c r="B403" s="1"/>
    </row>
    <row r="404" ht="15.75">
      <c r="B404" s="1"/>
    </row>
    <row r="405" ht="15.75">
      <c r="B405" s="1"/>
    </row>
    <row r="406" ht="15.75">
      <c r="B406" s="1"/>
    </row>
    <row r="407" ht="15.75">
      <c r="B407" s="1"/>
    </row>
    <row r="408" ht="15.75">
      <c r="B408" s="1"/>
    </row>
    <row r="409" ht="15.75">
      <c r="B409" s="1"/>
    </row>
    <row r="410" ht="15.75">
      <c r="B410" s="1"/>
    </row>
    <row r="411" ht="15.75">
      <c r="B411" s="1"/>
    </row>
    <row r="412" ht="15.75">
      <c r="B412" s="1"/>
    </row>
    <row r="413" ht="15.75">
      <c r="B413" s="1"/>
    </row>
    <row r="414" ht="15.75">
      <c r="B414" s="1"/>
    </row>
    <row r="415" ht="15.75">
      <c r="B415" s="1"/>
    </row>
    <row r="416" ht="15.75">
      <c r="B416" s="1"/>
    </row>
    <row r="417" ht="15.75">
      <c r="B417" s="1"/>
    </row>
    <row r="418" ht="15.75">
      <c r="B418" s="1"/>
    </row>
    <row r="419" ht="15.75">
      <c r="B419" s="1"/>
    </row>
    <row r="420" ht="15.75">
      <c r="B420" s="1"/>
    </row>
    <row r="421" ht="15.75">
      <c r="B421" s="1"/>
    </row>
    <row r="422" ht="15.75">
      <c r="B422" s="1"/>
    </row>
    <row r="423" ht="15.75">
      <c r="B423" s="1"/>
    </row>
    <row r="424" ht="15.75">
      <c r="B424" s="1"/>
    </row>
    <row r="425" ht="15.75">
      <c r="B425" s="1"/>
    </row>
    <row r="426" ht="15.75">
      <c r="B426" s="1"/>
    </row>
    <row r="427" ht="15.75">
      <c r="B427" s="1"/>
    </row>
    <row r="428" ht="15.75">
      <c r="B428" s="1"/>
    </row>
    <row r="429" ht="15.75">
      <c r="B429" s="1"/>
    </row>
    <row r="430" ht="15.75">
      <c r="B430" s="1"/>
    </row>
    <row r="431" ht="15.75">
      <c r="B431" s="1"/>
    </row>
    <row r="432" ht="15.75">
      <c r="B432" s="1"/>
    </row>
    <row r="433" ht="15.75">
      <c r="B433" s="1"/>
    </row>
    <row r="434" ht="15.75">
      <c r="B434" s="1"/>
    </row>
    <row r="435" ht="15.75">
      <c r="B435" s="1"/>
    </row>
    <row r="436" ht="15.75">
      <c r="B436" s="1"/>
    </row>
    <row r="437" ht="15.75">
      <c r="B437" s="1"/>
    </row>
    <row r="438" ht="15.75">
      <c r="B438" s="1"/>
    </row>
    <row r="439" ht="15.75">
      <c r="B439" s="1"/>
    </row>
    <row r="440" ht="15.75">
      <c r="B440" s="1"/>
    </row>
    <row r="441" ht="15.75">
      <c r="B441" s="1"/>
    </row>
    <row r="442" ht="15.75">
      <c r="B442" s="1"/>
    </row>
    <row r="443" ht="15.75">
      <c r="B443" s="1"/>
    </row>
    <row r="444" ht="15.75">
      <c r="B444" s="1"/>
    </row>
    <row r="445" ht="15.75">
      <c r="B445" s="1"/>
    </row>
    <row r="446" ht="15.75">
      <c r="B446" s="1"/>
    </row>
    <row r="447" ht="15.75">
      <c r="B447" s="1"/>
    </row>
    <row r="448" ht="15.75">
      <c r="B448" s="1"/>
    </row>
    <row r="449" ht="15.75">
      <c r="B449" s="1"/>
    </row>
    <row r="450" ht="15.75">
      <c r="B450" s="1"/>
    </row>
    <row r="451" ht="15.75">
      <c r="B451" s="1"/>
    </row>
    <row r="452" ht="15.75">
      <c r="B452" s="1"/>
    </row>
    <row r="453" ht="15.75">
      <c r="B453" s="1"/>
    </row>
    <row r="454" ht="15.75">
      <c r="B454" s="1"/>
    </row>
    <row r="455" ht="15.75">
      <c r="B455" s="1"/>
    </row>
    <row r="456" ht="15.75">
      <c r="B456" s="1"/>
    </row>
    <row r="457" ht="15.75">
      <c r="B457" s="1"/>
    </row>
    <row r="458" ht="15.75">
      <c r="B458" s="1"/>
    </row>
    <row r="459" ht="15.75">
      <c r="B459" s="1"/>
    </row>
    <row r="460" ht="15.75">
      <c r="B460" s="1"/>
    </row>
    <row r="461" ht="15.75">
      <c r="B461" s="1"/>
    </row>
    <row r="462" ht="15.75">
      <c r="B462" s="1"/>
    </row>
    <row r="463" ht="15.75">
      <c r="B463" s="1"/>
    </row>
    <row r="464" ht="15.75">
      <c r="B464" s="1"/>
    </row>
    <row r="465" ht="15.75">
      <c r="B465" s="1"/>
    </row>
    <row r="466" ht="15.75">
      <c r="B466" s="1"/>
    </row>
    <row r="467" ht="15.75">
      <c r="B467" s="1"/>
    </row>
    <row r="468" ht="15.75">
      <c r="B468" s="1"/>
    </row>
    <row r="469" ht="15.75">
      <c r="B469" s="1"/>
    </row>
    <row r="470" ht="15.75">
      <c r="B470" s="1"/>
    </row>
    <row r="471" ht="15.75">
      <c r="B471" s="1"/>
    </row>
    <row r="472" ht="15.75">
      <c r="B472" s="1"/>
    </row>
    <row r="473" ht="15.75">
      <c r="B473" s="1"/>
    </row>
    <row r="474" ht="15.75">
      <c r="B474" s="1"/>
    </row>
    <row r="475" ht="15.75">
      <c r="B475" s="1"/>
    </row>
    <row r="476" ht="15.75">
      <c r="B476" s="1"/>
    </row>
    <row r="477" ht="15.75">
      <c r="B477" s="1"/>
    </row>
    <row r="478" ht="15.75">
      <c r="B478" s="1"/>
    </row>
    <row r="479" ht="15.75">
      <c r="B479" s="1"/>
    </row>
    <row r="480" ht="15.75">
      <c r="B480" s="1"/>
    </row>
    <row r="481" ht="15.75">
      <c r="B481" s="1"/>
    </row>
    <row r="482" ht="15.75">
      <c r="B482" s="1"/>
    </row>
    <row r="483" ht="15.75">
      <c r="B483" s="1"/>
    </row>
    <row r="484" ht="15.75">
      <c r="B484" s="1"/>
    </row>
    <row r="485" ht="15.75">
      <c r="B485" s="1"/>
    </row>
    <row r="486" ht="15.75">
      <c r="B486" s="1"/>
    </row>
    <row r="487" ht="15.75">
      <c r="B487" s="1"/>
    </row>
    <row r="488" ht="15.75">
      <c r="B488" s="1"/>
    </row>
    <row r="489" ht="15.75">
      <c r="B489" s="1"/>
    </row>
    <row r="490" ht="15.75">
      <c r="B490" s="1"/>
    </row>
    <row r="491" ht="15.75">
      <c r="B491" s="1"/>
    </row>
    <row r="492" ht="15.75">
      <c r="B492" s="1"/>
    </row>
    <row r="493" ht="15.75">
      <c r="B493" s="1"/>
    </row>
    <row r="494" ht="15.75">
      <c r="B494" s="1"/>
    </row>
    <row r="495" ht="15.75">
      <c r="B495" s="1"/>
    </row>
    <row r="496" ht="15.75">
      <c r="B496" s="1"/>
    </row>
    <row r="497" ht="15.75">
      <c r="B497" s="1"/>
    </row>
    <row r="498" ht="15.75">
      <c r="B498" s="1"/>
    </row>
    <row r="499" ht="15.75">
      <c r="B499" s="1"/>
    </row>
    <row r="500" ht="15.75">
      <c r="B500" s="1"/>
    </row>
    <row r="501" ht="15.75">
      <c r="B501" s="1"/>
    </row>
    <row r="502" ht="15.75">
      <c r="B502" s="1"/>
    </row>
    <row r="503" ht="15.75">
      <c r="B503" s="1"/>
    </row>
    <row r="504" ht="15.75">
      <c r="B504" s="1"/>
    </row>
    <row r="505" ht="15.75">
      <c r="B505" s="1"/>
    </row>
    <row r="506" ht="15.75">
      <c r="B506" s="1"/>
    </row>
    <row r="507" ht="15.75">
      <c r="B507" s="1"/>
    </row>
    <row r="508" ht="15.75">
      <c r="B508" s="1"/>
    </row>
    <row r="509" ht="15.75">
      <c r="B509" s="1"/>
    </row>
    <row r="510" ht="15.75">
      <c r="B510" s="1"/>
    </row>
    <row r="511" ht="15.75">
      <c r="B511" s="1"/>
    </row>
    <row r="512" ht="15.75">
      <c r="B512" s="1"/>
    </row>
    <row r="513" ht="15.75">
      <c r="B513" s="1"/>
    </row>
    <row r="514" ht="15.75">
      <c r="B514" s="1"/>
    </row>
    <row r="515" ht="15.75">
      <c r="B515" s="1"/>
    </row>
    <row r="516" ht="15.75">
      <c r="B516" s="1"/>
    </row>
    <row r="517" ht="15.75">
      <c r="B517" s="1"/>
    </row>
    <row r="518" ht="15.75">
      <c r="B518" s="1"/>
    </row>
    <row r="519" ht="15.75">
      <c r="B519" s="1"/>
    </row>
    <row r="520" ht="15.75">
      <c r="B520" s="1"/>
    </row>
    <row r="521" ht="15.75">
      <c r="B521" s="1"/>
    </row>
    <row r="522" ht="15.75">
      <c r="B522" s="1"/>
    </row>
    <row r="523" ht="15.75">
      <c r="B523" s="1"/>
    </row>
    <row r="524" ht="15.75">
      <c r="B524" s="1"/>
    </row>
    <row r="525" ht="15.75">
      <c r="B525" s="1"/>
    </row>
    <row r="526" ht="15.75">
      <c r="B526" s="1"/>
    </row>
    <row r="527" ht="15.75">
      <c r="B527" s="1"/>
    </row>
    <row r="528" ht="15.75">
      <c r="B528" s="1"/>
    </row>
    <row r="529" ht="15.75">
      <c r="B529" s="1"/>
    </row>
    <row r="530" ht="15.75">
      <c r="B530" s="1"/>
    </row>
    <row r="531" ht="15.75">
      <c r="B531" s="1"/>
    </row>
    <row r="532" ht="15.75">
      <c r="B532" s="1"/>
    </row>
    <row r="533" ht="15.75">
      <c r="B533" s="1"/>
    </row>
    <row r="534" ht="15.75">
      <c r="B534" s="1"/>
    </row>
    <row r="535" ht="15.75">
      <c r="B535" s="1"/>
    </row>
    <row r="536" ht="15.75">
      <c r="B536" s="1"/>
    </row>
    <row r="537" ht="15.75">
      <c r="B537" s="1"/>
    </row>
    <row r="538" ht="15.75">
      <c r="B538" s="1"/>
    </row>
    <row r="539" ht="15.75">
      <c r="B539" s="1"/>
    </row>
    <row r="540" ht="15.75">
      <c r="B540" s="1"/>
    </row>
    <row r="541" ht="15.75">
      <c r="B541" s="1"/>
    </row>
    <row r="542" ht="15.75">
      <c r="B542" s="1"/>
    </row>
    <row r="543" ht="15.75">
      <c r="B543" s="1"/>
    </row>
    <row r="544" ht="15.75">
      <c r="B544" s="1"/>
    </row>
    <row r="545" ht="15.75">
      <c r="B545" s="1"/>
    </row>
    <row r="546" ht="15.75">
      <c r="B546" s="1"/>
    </row>
    <row r="547" ht="15.75">
      <c r="B547" s="1"/>
    </row>
    <row r="548" ht="15.75">
      <c r="B548" s="1"/>
    </row>
    <row r="549" ht="15.75">
      <c r="B549" s="1"/>
    </row>
    <row r="550" ht="15.75">
      <c r="B550" s="1"/>
    </row>
    <row r="551" ht="15.75">
      <c r="B551" s="1"/>
    </row>
    <row r="552" ht="15.75">
      <c r="B552" s="1"/>
    </row>
    <row r="553" ht="15.75">
      <c r="B553" s="1"/>
    </row>
    <row r="554" ht="15.75">
      <c r="B554" s="1"/>
    </row>
    <row r="555" ht="15.75">
      <c r="B555" s="1"/>
    </row>
    <row r="556" ht="15.75">
      <c r="B556" s="1"/>
    </row>
    <row r="557" ht="15.75">
      <c r="B557" s="1"/>
    </row>
    <row r="558" ht="15.75">
      <c r="B558" s="1"/>
    </row>
    <row r="559" ht="15.75">
      <c r="B559" s="1"/>
    </row>
    <row r="560" ht="15.75">
      <c r="B560" s="1"/>
    </row>
    <row r="561" ht="15.75">
      <c r="B561" s="1"/>
    </row>
    <row r="562" ht="15.75">
      <c r="B562" s="1"/>
    </row>
    <row r="563" ht="15.75">
      <c r="B563" s="1"/>
    </row>
    <row r="564" ht="15.75">
      <c r="B564" s="1"/>
    </row>
    <row r="565" ht="15.75">
      <c r="B565" s="1"/>
    </row>
    <row r="566" ht="15.75">
      <c r="B566" s="1"/>
    </row>
    <row r="567" ht="15.75">
      <c r="B567" s="1"/>
    </row>
    <row r="568" ht="15.75">
      <c r="B568" s="1"/>
    </row>
    <row r="569" ht="15.75">
      <c r="B569" s="1"/>
    </row>
    <row r="570" ht="15.75">
      <c r="B570" s="1"/>
    </row>
    <row r="571" ht="15.75">
      <c r="B571" s="1"/>
    </row>
    <row r="572" ht="15.75">
      <c r="B572" s="1"/>
    </row>
    <row r="573" ht="15.75">
      <c r="B573" s="1"/>
    </row>
    <row r="574" ht="15.75">
      <c r="B574" s="1"/>
    </row>
    <row r="575" ht="15.75">
      <c r="B575" s="1"/>
    </row>
    <row r="576" ht="15.75">
      <c r="B576" s="1"/>
    </row>
    <row r="577" ht="15.75">
      <c r="B577" s="1"/>
    </row>
    <row r="578" ht="15.75">
      <c r="B578" s="1"/>
    </row>
    <row r="579" ht="15.75">
      <c r="B579" s="1"/>
    </row>
    <row r="580" ht="15.75">
      <c r="B580" s="1"/>
    </row>
    <row r="581" ht="15.75">
      <c r="B581" s="1"/>
    </row>
    <row r="582" ht="15.75">
      <c r="B582" s="1"/>
    </row>
    <row r="583" ht="15.75">
      <c r="B583" s="1"/>
    </row>
    <row r="584" ht="15.75">
      <c r="B584" s="1"/>
    </row>
    <row r="585" ht="15.75">
      <c r="B585" s="1"/>
    </row>
    <row r="586" ht="15.75">
      <c r="B586" s="1"/>
    </row>
    <row r="587" ht="15.75">
      <c r="B587" s="1"/>
    </row>
    <row r="588" ht="15.75">
      <c r="B588" s="1"/>
    </row>
    <row r="589" ht="15.75">
      <c r="B589" s="1"/>
    </row>
    <row r="590" ht="15.75">
      <c r="B590" s="1"/>
    </row>
    <row r="591" ht="15.75">
      <c r="B591" s="1"/>
    </row>
    <row r="592" ht="15.75">
      <c r="B592" s="1"/>
    </row>
    <row r="593" ht="15.75">
      <c r="B593" s="1"/>
    </row>
    <row r="594" ht="15.75">
      <c r="B594" s="1"/>
    </row>
    <row r="595" ht="15.75">
      <c r="B595" s="1"/>
    </row>
    <row r="596" ht="15.75">
      <c r="B596" s="1"/>
    </row>
    <row r="597" ht="15.75">
      <c r="B597" s="1"/>
    </row>
    <row r="598" ht="15.75">
      <c r="B598" s="1"/>
    </row>
    <row r="599" ht="15.75">
      <c r="B599" s="1"/>
    </row>
    <row r="600" ht="15.75">
      <c r="B600" s="1"/>
    </row>
    <row r="601" ht="15.75">
      <c r="B601" s="1"/>
    </row>
    <row r="602" ht="15.75">
      <c r="B602" s="1"/>
    </row>
    <row r="603" ht="15.75">
      <c r="B603" s="1"/>
    </row>
    <row r="604" ht="15.75">
      <c r="B604" s="1"/>
    </row>
    <row r="605" ht="15.75">
      <c r="B605" s="1"/>
    </row>
    <row r="606" ht="15.75">
      <c r="B606" s="1"/>
    </row>
    <row r="607" ht="15.75">
      <c r="B607" s="1"/>
    </row>
    <row r="608" ht="15.75">
      <c r="B608" s="1"/>
    </row>
    <row r="609" ht="15.75">
      <c r="B609" s="1"/>
    </row>
    <row r="610" ht="15.75">
      <c r="B610" s="1"/>
    </row>
    <row r="611" ht="15.75">
      <c r="B611" s="1"/>
    </row>
    <row r="612" ht="15.75">
      <c r="B612" s="1"/>
    </row>
    <row r="613" ht="15.75">
      <c r="B613" s="1"/>
    </row>
    <row r="614" ht="15.75">
      <c r="B614" s="1"/>
    </row>
    <row r="615" ht="15.75">
      <c r="B615" s="1"/>
    </row>
    <row r="616" ht="15.75">
      <c r="B616" s="1"/>
    </row>
    <row r="617" ht="15.75">
      <c r="B617" s="1"/>
    </row>
    <row r="618" ht="15.75">
      <c r="B618" s="1"/>
    </row>
    <row r="619" ht="15.75">
      <c r="B619" s="1"/>
    </row>
    <row r="620" ht="15.75">
      <c r="B620" s="1"/>
    </row>
    <row r="621" ht="15.75">
      <c r="B621" s="1"/>
    </row>
  </sheetData>
  <mergeCells count="2">
    <mergeCell ref="F1:H1"/>
    <mergeCell ref="I1:K1"/>
  </mergeCells>
  <printOptions/>
  <pageMargins left="1.1811023622047245" right="0.1968503937007874" top="0.3937007874015748" bottom="0.3937007874015748" header="0.5118110236220472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Nienburg/Weser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Kluhs</dc:creator>
  <cp:keywords/>
  <dc:description/>
  <cp:lastModifiedBy>LKNI</cp:lastModifiedBy>
  <cp:lastPrinted>2009-08-27T13:14:46Z</cp:lastPrinted>
  <dcterms:created xsi:type="dcterms:W3CDTF">2007-08-30T13:29:26Z</dcterms:created>
  <dcterms:modified xsi:type="dcterms:W3CDTF">2009-09-02T08:56:15Z</dcterms:modified>
  <cp:category/>
  <cp:version/>
  <cp:contentType/>
  <cp:contentStatus/>
</cp:coreProperties>
</file>