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erichte 2010" sheetId="1" r:id="rId1"/>
  </sheets>
  <definedNames/>
  <calcPr fullCalcOnLoad="1"/>
</workbook>
</file>

<file path=xl/sharedStrings.xml><?xml version="1.0" encoding="utf-8"?>
<sst xmlns="http://schemas.openxmlformats.org/spreadsheetml/2006/main" count="572" uniqueCount="125">
  <si>
    <t>Produkt</t>
  </si>
  <si>
    <t>Konto</t>
  </si>
  <si>
    <t>KT</t>
  </si>
  <si>
    <t>Bezeichnung</t>
  </si>
  <si>
    <t>ER</t>
  </si>
  <si>
    <t>AU</t>
  </si>
  <si>
    <t xml:space="preserve">Soziale Leistungen an natürliche Personen außerhalb von Einrichtungen </t>
  </si>
  <si>
    <t xml:space="preserve">Soziale Leistungen an natürliche Personen in Einrichtungen </t>
  </si>
  <si>
    <t>Erstattungen vom Land</t>
  </si>
  <si>
    <t>Erstattungen von Gemeinden und Gemeindeverbänden</t>
  </si>
  <si>
    <t>Kostenbeiträge und Aufwendungsersatz a.v.E.</t>
  </si>
  <si>
    <t>Leistungen von Sozialleistungsträgern a.v.E.</t>
  </si>
  <si>
    <t>Kostenbeiträge und Aufwendungsersatz i.E.</t>
  </si>
  <si>
    <t>Leistungen von Sozialleistungsträgern i.E.</t>
  </si>
  <si>
    <t>Erstattungen an Gemeinden und Gemeindeverbänden</t>
  </si>
  <si>
    <t>Verwaltungsgebühren</t>
  </si>
  <si>
    <t xml:space="preserve">  </t>
  </si>
  <si>
    <t>Produktbezeichnung</t>
  </si>
  <si>
    <t>Förderung der Erziehung</t>
  </si>
  <si>
    <t>in der Familie</t>
  </si>
  <si>
    <t>Gemeinsame Unterbringung</t>
  </si>
  <si>
    <t>von Müttern und Vätern</t>
  </si>
  <si>
    <t>mit ihren Kindern</t>
  </si>
  <si>
    <t>Unterbring.z.Erfüllung d.Schulpfl.</t>
  </si>
  <si>
    <t>Hilfen zur Erziehung</t>
  </si>
  <si>
    <t>Soziale Gruppenarbeit</t>
  </si>
  <si>
    <t>Erziehungsbeist./Betr.helfer</t>
  </si>
  <si>
    <t>Sozialpädag. Familienhilfe</t>
  </si>
  <si>
    <t>Erziehung in der Tagesgruppe</t>
  </si>
  <si>
    <t>Heimerziehung</t>
  </si>
  <si>
    <t>Int. sozialpäd. Einzelbetreuung</t>
  </si>
  <si>
    <t>Hilfe für junge Volljährige</t>
  </si>
  <si>
    <t xml:space="preserve">Vorläufige Maßnahmen </t>
  </si>
  <si>
    <t>zum Schutz von Kindern</t>
  </si>
  <si>
    <t>und Jugendlichen</t>
  </si>
  <si>
    <t>Eingliederungshilfe für seel.</t>
  </si>
  <si>
    <t>behinderte Kinder</t>
  </si>
  <si>
    <t>(stationär)</t>
  </si>
  <si>
    <t>Adoptionsvermittlung</t>
  </si>
  <si>
    <t>Vollzeitpflege</t>
  </si>
  <si>
    <t>Erziehungs- und Elterngeld</t>
  </si>
  <si>
    <t>Kämmerei</t>
  </si>
  <si>
    <t>Kindertagespflege</t>
  </si>
  <si>
    <t>Kindergartengebühren</t>
  </si>
  <si>
    <t xml:space="preserve"> </t>
  </si>
  <si>
    <t>Summe</t>
  </si>
  <si>
    <t>Gesamt-Haushalt</t>
  </si>
  <si>
    <t>keine Ansätze</t>
  </si>
  <si>
    <t>Beistandschaften</t>
  </si>
  <si>
    <t>Unterhaltsvorschussleistungen</t>
  </si>
  <si>
    <t>Integrationsarbeit</t>
  </si>
  <si>
    <t xml:space="preserve">Sprachförderung und </t>
  </si>
  <si>
    <t>Früherkennung</t>
  </si>
  <si>
    <t>Zuweisungen für laufende Zwecke vom Land</t>
  </si>
  <si>
    <t>Entgeltvereinbarungen</t>
  </si>
  <si>
    <t>Jugendarbeit</t>
  </si>
  <si>
    <t>Jugendsozialarbeit</t>
  </si>
  <si>
    <t>Jugendhilfeplanung</t>
  </si>
  <si>
    <t>Familien- und</t>
  </si>
  <si>
    <t>Seniorenbüro</t>
  </si>
  <si>
    <t>Wirtschaftliche</t>
  </si>
  <si>
    <t>Jugendhilfe</t>
  </si>
  <si>
    <t>Spenden</t>
  </si>
  <si>
    <t>Gebührenzuschläge</t>
  </si>
  <si>
    <t>Erstattungen</t>
  </si>
  <si>
    <t>Andere sonstige ordentliche Erträge</t>
  </si>
  <si>
    <t>Bußgelder</t>
  </si>
  <si>
    <t>Sonstige Aufwendungen f.d.Inanspruchnahme v.Rechten u.Dritten</t>
  </si>
  <si>
    <t>Besondere Aufwendungen für Beschäftigte (Aus- u.Fortbildung)</t>
  </si>
  <si>
    <t>Geschäftsaufwendungen (Dienstreisen)</t>
  </si>
  <si>
    <t>Erziehungs- u.</t>
  </si>
  <si>
    <t>Familienberatung</t>
  </si>
  <si>
    <t>Kontakt und</t>
  </si>
  <si>
    <t xml:space="preserve">Information gegen </t>
  </si>
  <si>
    <t>sexuellen Missbrauch</t>
  </si>
  <si>
    <t>Eingliederungshilfe für</t>
  </si>
  <si>
    <t xml:space="preserve">seelisch behinderte </t>
  </si>
  <si>
    <t>Verfahren vor</t>
  </si>
  <si>
    <t>Vormundschaftsgerichten</t>
  </si>
  <si>
    <t xml:space="preserve">Verfahren nach dem </t>
  </si>
  <si>
    <t>Jugendgerichtsgesetz</t>
  </si>
  <si>
    <t>Erstattungen von übrigen Bereichen</t>
  </si>
  <si>
    <t xml:space="preserve">Übergegangene Unterhaltsansprüche </t>
  </si>
  <si>
    <t>Rückzahlung gewährter Hilfen</t>
  </si>
  <si>
    <t>Sonstige soziale Leistungen</t>
  </si>
  <si>
    <t>Erstattungen an den sonstigen öffentlichen Bereich</t>
  </si>
  <si>
    <t>Besondere Verw.- und Betriebesaufwendungen (Netzwerk Integration)</t>
  </si>
  <si>
    <t>Geschäftsaufwendungen (Dienstreisen/Kosten d. Fam.-und Sen.-büros)</t>
  </si>
  <si>
    <t>Besondere Verw.- und Betriebesaufwendungen (Sachkosten Projektförd.)</t>
  </si>
  <si>
    <t>Prävention</t>
  </si>
  <si>
    <t>Zuweisungen für laufende Zwecke vom Bund</t>
  </si>
  <si>
    <t>Benutzungsgebühren und ähnliche Entgelte</t>
  </si>
  <si>
    <t>Mieten und Pachten</t>
  </si>
  <si>
    <t>Zuschüsse an private Unternehmen</t>
  </si>
  <si>
    <t>Zuschüsse an übrige Bereiche</t>
  </si>
  <si>
    <t>Außerschulische Jugendbildung</t>
  </si>
  <si>
    <t>Kinder- und Jugenderholung</t>
  </si>
  <si>
    <t>Kinder- und Jugendschutz</t>
  </si>
  <si>
    <t>Zuweisungen für laufende Zwecke vom sonstigen öffentl. Bereich</t>
  </si>
  <si>
    <t>Sportförderung</t>
  </si>
  <si>
    <t>Geschäftsaufwendungen (u.a. Dienstreisen)</t>
  </si>
  <si>
    <t>Kinder (ambulant)</t>
  </si>
  <si>
    <t>Förderung KITA-Grundschule Zuweisungen vom Land</t>
  </si>
  <si>
    <t>Zuweisung zur Förderung Zus.arbeit KITA-Grundschule</t>
  </si>
  <si>
    <t>Rückzahlung gewährter Hilfen a.v. Einrichtungen</t>
  </si>
  <si>
    <t>Rückzahlung gewährter Hilfen in Einrichtungen</t>
  </si>
  <si>
    <t>Sonstige Ersatzleistungen in Einrichtungen</t>
  </si>
  <si>
    <t>Sonstige Ersatzleistungen a.v. Einrichtungen</t>
  </si>
  <si>
    <t>Kindertagesstätten</t>
  </si>
  <si>
    <t>Zuweisungen an Gemeiden/GV</t>
  </si>
  <si>
    <t>Erstattungen an BASE e.V.</t>
  </si>
  <si>
    <t>Sonstige soziale Leistungen (Handgelder f. Mündelkontakte)</t>
  </si>
  <si>
    <t>Hochrechnung</t>
  </si>
  <si>
    <t>Periode</t>
  </si>
  <si>
    <t>Abweichung</t>
  </si>
  <si>
    <t>Erstattung überzahlter übergegangener Unterhaltsansprüche</t>
  </si>
  <si>
    <t>Ansatz 2010</t>
  </si>
  <si>
    <t>Steuerung u. Planung d. JH</t>
  </si>
  <si>
    <t>Fachberatung Kindertagesst.</t>
  </si>
  <si>
    <t>Fachberatung Kindertagespfl.</t>
  </si>
  <si>
    <t>Besondere Verwaltungs- und Betriebsaufwendungen</t>
  </si>
  <si>
    <t>Aktionsprogramm Kindertagespflege</t>
  </si>
  <si>
    <t>Programm Familien mit Zukunft</t>
  </si>
  <si>
    <t>01-04/2010</t>
  </si>
  <si>
    <t>Erstattungen an übrige Bereiche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</si>
</sst>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/>
    </xf>
    <xf numFmtId="164" fontId="2" fillId="2" borderId="17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0" borderId="0" xfId="0" applyFont="1" applyAlignment="1">
      <alignment/>
    </xf>
    <xf numFmtId="0" fontId="2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164" fontId="2" fillId="3" borderId="9" xfId="0" applyNumberFormat="1" applyFont="1" applyFill="1" applyBorder="1" applyAlignment="1">
      <alignment/>
    </xf>
    <xf numFmtId="164" fontId="2" fillId="3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4" borderId="2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3" xfId="0" applyNumberFormat="1" applyFont="1" applyBorder="1" applyAlignment="1">
      <alignment/>
    </xf>
    <xf numFmtId="164" fontId="3" fillId="5" borderId="24" xfId="0" applyNumberFormat="1" applyFont="1" applyFill="1" applyBorder="1" applyAlignment="1">
      <alignment/>
    </xf>
    <xf numFmtId="164" fontId="3" fillId="5" borderId="23" xfId="0" applyNumberFormat="1" applyFont="1" applyFill="1" applyBorder="1" applyAlignment="1">
      <alignment/>
    </xf>
    <xf numFmtId="164" fontId="2" fillId="5" borderId="25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/>
    </xf>
    <xf numFmtId="164" fontId="2" fillId="5" borderId="26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"/>
    </xf>
    <xf numFmtId="164" fontId="3" fillId="6" borderId="23" xfId="0" applyNumberFormat="1" applyFont="1" applyFill="1" applyBorder="1" applyAlignment="1">
      <alignment/>
    </xf>
    <xf numFmtId="164" fontId="2" fillId="5" borderId="13" xfId="0" applyNumberFormat="1" applyFont="1" applyFill="1" applyBorder="1" applyAlignment="1">
      <alignment/>
    </xf>
    <xf numFmtId="164" fontId="2" fillId="5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164" fontId="2" fillId="3" borderId="30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7"/>
  <sheetViews>
    <sheetView tabSelected="1" zoomScale="70" zoomScaleNormal="70" workbookViewId="0" topLeftCell="A244">
      <selection activeCell="E265" sqref="E265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9" width="19.7109375" style="7" customWidth="1"/>
    <col min="11" max="16384" width="11.421875" style="5" customWidth="1"/>
  </cols>
  <sheetData>
    <row r="1" spans="1:9" s="3" customFormat="1" ht="15.75">
      <c r="A1" s="22" t="s">
        <v>0</v>
      </c>
      <c r="B1" s="20" t="s">
        <v>17</v>
      </c>
      <c r="C1" s="20" t="s">
        <v>1</v>
      </c>
      <c r="D1" s="20" t="s">
        <v>2</v>
      </c>
      <c r="E1" s="21" t="s">
        <v>3</v>
      </c>
      <c r="F1" s="60"/>
      <c r="G1" s="57" t="s">
        <v>113</v>
      </c>
      <c r="H1" s="61"/>
      <c r="I1" s="64"/>
    </row>
    <row r="2" spans="1:9" s="3" customFormat="1" ht="16.5" thickBot="1">
      <c r="A2" s="23"/>
      <c r="B2" s="17"/>
      <c r="C2" s="18"/>
      <c r="D2" s="18"/>
      <c r="E2" s="19"/>
      <c r="F2" s="56" t="s">
        <v>116</v>
      </c>
      <c r="G2" s="58" t="s">
        <v>123</v>
      </c>
      <c r="H2" s="62" t="s">
        <v>112</v>
      </c>
      <c r="I2" s="65" t="s">
        <v>114</v>
      </c>
    </row>
    <row r="3" spans="1:9" ht="15.75">
      <c r="A3" s="10">
        <v>36010</v>
      </c>
      <c r="B3" s="13" t="s">
        <v>117</v>
      </c>
      <c r="C3" s="11">
        <v>4261</v>
      </c>
      <c r="D3" s="11" t="s">
        <v>5</v>
      </c>
      <c r="E3" s="16" t="s">
        <v>68</v>
      </c>
      <c r="F3" s="55">
        <v>30000</v>
      </c>
      <c r="G3" s="53">
        <v>0</v>
      </c>
      <c r="H3" s="53">
        <f>G3/4*12</f>
        <v>0</v>
      </c>
      <c r="I3" s="59">
        <f>H3-F3</f>
        <v>-30000</v>
      </c>
    </row>
    <row r="4" spans="1:9" ht="16.5" thickBot="1">
      <c r="A4" s="30"/>
      <c r="B4" s="31" t="s">
        <v>45</v>
      </c>
      <c r="C4" s="32"/>
      <c r="D4" s="32"/>
      <c r="E4" s="33"/>
      <c r="F4" s="34">
        <f>SUM(F3:F3)</f>
        <v>30000</v>
      </c>
      <c r="G4" s="34">
        <f>SUM(G3:G3)</f>
        <v>0</v>
      </c>
      <c r="H4" s="34">
        <f>SUM(H3:H3)</f>
        <v>0</v>
      </c>
      <c r="I4" s="35">
        <f>SUM(I3:I3)</f>
        <v>-30000</v>
      </c>
    </row>
    <row r="5" spans="1:9" ht="15.75">
      <c r="A5" s="10">
        <v>36020</v>
      </c>
      <c r="B5" s="13" t="s">
        <v>118</v>
      </c>
      <c r="C5" s="11">
        <v>4261</v>
      </c>
      <c r="D5" s="11" t="s">
        <v>5</v>
      </c>
      <c r="E5" s="16" t="s">
        <v>68</v>
      </c>
      <c r="F5" s="55">
        <v>10000</v>
      </c>
      <c r="G5" s="53">
        <v>0</v>
      </c>
      <c r="H5" s="53">
        <f>G5/4*12</f>
        <v>0</v>
      </c>
      <c r="I5" s="59">
        <f>H5-F5</f>
        <v>-10000</v>
      </c>
    </row>
    <row r="6" spans="1:9" ht="16.5" thickBot="1">
      <c r="A6" s="30"/>
      <c r="B6" s="31" t="s">
        <v>45</v>
      </c>
      <c r="C6" s="32"/>
      <c r="D6" s="32"/>
      <c r="E6" s="33"/>
      <c r="F6" s="34">
        <f>SUM(F5:F5)</f>
        <v>10000</v>
      </c>
      <c r="G6" s="34">
        <f>SUM(G5:G5)</f>
        <v>0</v>
      </c>
      <c r="H6" s="34">
        <f>SUM(H5:H5)</f>
        <v>0</v>
      </c>
      <c r="I6" s="35">
        <f>SUM(I5:I5)</f>
        <v>-10000</v>
      </c>
    </row>
    <row r="7" spans="1:9" ht="15.75">
      <c r="A7" s="10">
        <v>36110</v>
      </c>
      <c r="B7" s="13" t="s">
        <v>48</v>
      </c>
      <c r="C7" s="11">
        <v>4261</v>
      </c>
      <c r="D7" s="11" t="s">
        <v>5</v>
      </c>
      <c r="E7" s="16" t="s">
        <v>68</v>
      </c>
      <c r="F7" s="55">
        <v>2000</v>
      </c>
      <c r="G7" s="53">
        <v>918.77</v>
      </c>
      <c r="H7" s="53">
        <f>G7/4*12</f>
        <v>2756.31</v>
      </c>
      <c r="I7" s="59">
        <f>H7-F7</f>
        <v>756.31</v>
      </c>
    </row>
    <row r="8" spans="1:9" ht="15.75">
      <c r="A8" s="10"/>
      <c r="B8" s="13"/>
      <c r="C8" s="11">
        <v>4339</v>
      </c>
      <c r="D8" s="11" t="s">
        <v>5</v>
      </c>
      <c r="E8" s="16" t="s">
        <v>111</v>
      </c>
      <c r="F8" s="55">
        <v>1000</v>
      </c>
      <c r="G8" s="53">
        <v>0</v>
      </c>
      <c r="H8" s="53">
        <f>G8/4*12</f>
        <v>0</v>
      </c>
      <c r="I8" s="59">
        <f>H8-F8</f>
        <v>-1000</v>
      </c>
    </row>
    <row r="9" spans="1:9" ht="15.75">
      <c r="A9" s="10"/>
      <c r="B9" s="13"/>
      <c r="C9" s="11">
        <v>4431</v>
      </c>
      <c r="D9" s="11" t="s">
        <v>5</v>
      </c>
      <c r="E9" s="16" t="s">
        <v>69</v>
      </c>
      <c r="F9" s="55">
        <v>4000</v>
      </c>
      <c r="G9" s="53">
        <v>914.72</v>
      </c>
      <c r="H9" s="53">
        <f>G9/4*12</f>
        <v>2744.16</v>
      </c>
      <c r="I9" s="59">
        <f>H9-F9</f>
        <v>-1255.8400000000001</v>
      </c>
    </row>
    <row r="10" spans="1:9" ht="16.5" thickBot="1">
      <c r="A10" s="30"/>
      <c r="B10" s="31" t="s">
        <v>45</v>
      </c>
      <c r="C10" s="32"/>
      <c r="D10" s="32"/>
      <c r="E10" s="33"/>
      <c r="F10" s="34">
        <f>SUM(F7:F9)</f>
        <v>7000</v>
      </c>
      <c r="G10" s="34">
        <f>SUM(G7:G9)</f>
        <v>1833.49</v>
      </c>
      <c r="H10" s="34">
        <f>SUM(H7:H9)</f>
        <v>5500.469999999999</v>
      </c>
      <c r="I10" s="35">
        <f>SUM(I7:I9)</f>
        <v>-1499.5300000000002</v>
      </c>
    </row>
    <row r="11" spans="1:9" ht="15.75">
      <c r="A11" s="10">
        <v>36120</v>
      </c>
      <c r="B11" s="13" t="s">
        <v>49</v>
      </c>
      <c r="C11" s="11">
        <v>3212</v>
      </c>
      <c r="D11" s="11" t="s">
        <v>4</v>
      </c>
      <c r="E11" s="16" t="s">
        <v>82</v>
      </c>
      <c r="F11" s="55">
        <v>420000</v>
      </c>
      <c r="G11" s="53">
        <v>143722.61</v>
      </c>
      <c r="H11" s="53">
        <f aca="true" t="shared" si="0" ref="H11:H19">G11/4*12</f>
        <v>431167.82999999996</v>
      </c>
      <c r="I11" s="59">
        <f aca="true" t="shared" si="1" ref="I11:I19">H11-F11</f>
        <v>11167.829999999958</v>
      </c>
    </row>
    <row r="12" spans="1:9" ht="15.75">
      <c r="A12" s="10"/>
      <c r="B12" s="13"/>
      <c r="C12" s="11">
        <v>3215</v>
      </c>
      <c r="D12" s="11" t="s">
        <v>4</v>
      </c>
      <c r="E12" s="16" t="s">
        <v>83</v>
      </c>
      <c r="F12" s="55">
        <v>12000</v>
      </c>
      <c r="G12" s="53">
        <v>3399.88</v>
      </c>
      <c r="H12" s="53">
        <f t="shared" si="0"/>
        <v>10199.64</v>
      </c>
      <c r="I12" s="59">
        <f t="shared" si="1"/>
        <v>-1800.3600000000006</v>
      </c>
    </row>
    <row r="13" spans="1:9" ht="15.75">
      <c r="A13" s="10"/>
      <c r="B13" s="13"/>
      <c r="C13" s="11">
        <v>3481</v>
      </c>
      <c r="D13" s="11" t="s">
        <v>4</v>
      </c>
      <c r="E13" s="16" t="s">
        <v>8</v>
      </c>
      <c r="F13" s="55">
        <v>1065000</v>
      </c>
      <c r="G13" s="53">
        <v>356185</v>
      </c>
      <c r="H13" s="53">
        <f t="shared" si="0"/>
        <v>1068555</v>
      </c>
      <c r="I13" s="59">
        <f t="shared" si="1"/>
        <v>3555</v>
      </c>
    </row>
    <row r="14" spans="1:9" ht="15.75">
      <c r="A14" s="10"/>
      <c r="B14" s="13"/>
      <c r="C14" s="11">
        <v>3488</v>
      </c>
      <c r="D14" s="11" t="s">
        <v>4</v>
      </c>
      <c r="E14" s="16" t="s">
        <v>81</v>
      </c>
      <c r="F14" s="55">
        <v>3000</v>
      </c>
      <c r="G14" s="53">
        <v>1101</v>
      </c>
      <c r="H14" s="53">
        <f t="shared" si="0"/>
        <v>3303</v>
      </c>
      <c r="I14" s="59">
        <f t="shared" si="1"/>
        <v>303</v>
      </c>
    </row>
    <row r="15" spans="1:9" ht="15.75">
      <c r="A15" s="10"/>
      <c r="B15" s="13"/>
      <c r="C15" s="11">
        <v>4261</v>
      </c>
      <c r="D15" s="11" t="s">
        <v>5</v>
      </c>
      <c r="E15" s="16" t="s">
        <v>68</v>
      </c>
      <c r="F15" s="55">
        <v>500</v>
      </c>
      <c r="G15" s="53">
        <v>45</v>
      </c>
      <c r="H15" s="53">
        <f t="shared" si="0"/>
        <v>135</v>
      </c>
      <c r="I15" s="59">
        <f t="shared" si="1"/>
        <v>-365</v>
      </c>
    </row>
    <row r="16" spans="1:9" ht="15.75">
      <c r="A16" s="10"/>
      <c r="B16" s="13"/>
      <c r="C16" s="11">
        <v>4339</v>
      </c>
      <c r="D16" s="11" t="s">
        <v>5</v>
      </c>
      <c r="E16" s="16" t="s">
        <v>84</v>
      </c>
      <c r="F16" s="55">
        <v>1495000</v>
      </c>
      <c r="G16" s="53">
        <v>507272.79</v>
      </c>
      <c r="H16" s="53">
        <f t="shared" si="0"/>
        <v>1521818.3699999999</v>
      </c>
      <c r="I16" s="59">
        <f t="shared" si="1"/>
        <v>26818.36999999988</v>
      </c>
    </row>
    <row r="17" spans="1:9" ht="15.75">
      <c r="A17" s="10"/>
      <c r="B17" s="13"/>
      <c r="C17" s="11">
        <v>4431</v>
      </c>
      <c r="D17" s="11" t="s">
        <v>5</v>
      </c>
      <c r="E17" s="16" t="s">
        <v>69</v>
      </c>
      <c r="F17" s="55">
        <v>400</v>
      </c>
      <c r="G17" s="53">
        <v>14.4</v>
      </c>
      <c r="H17" s="53">
        <f t="shared" si="0"/>
        <v>43.2</v>
      </c>
      <c r="I17" s="59">
        <f t="shared" si="1"/>
        <v>-356.8</v>
      </c>
    </row>
    <row r="18" spans="1:9" ht="15.75">
      <c r="A18" s="10"/>
      <c r="B18" s="13"/>
      <c r="C18" s="11">
        <v>4454</v>
      </c>
      <c r="D18" s="11" t="s">
        <v>5</v>
      </c>
      <c r="E18" s="16" t="s">
        <v>85</v>
      </c>
      <c r="F18" s="55">
        <v>5000</v>
      </c>
      <c r="G18" s="53">
        <v>2985</v>
      </c>
      <c r="H18" s="53">
        <f t="shared" si="0"/>
        <v>8955</v>
      </c>
      <c r="I18" s="59">
        <f t="shared" si="1"/>
        <v>3955</v>
      </c>
    </row>
    <row r="19" spans="1:9" ht="15.75">
      <c r="A19" s="10"/>
      <c r="B19" s="13"/>
      <c r="C19" s="11">
        <v>4458</v>
      </c>
      <c r="D19" s="11" t="s">
        <v>5</v>
      </c>
      <c r="E19" s="16" t="s">
        <v>115</v>
      </c>
      <c r="F19" s="55">
        <v>0</v>
      </c>
      <c r="G19" s="53">
        <v>652.12</v>
      </c>
      <c r="H19" s="53">
        <f t="shared" si="0"/>
        <v>1956.3600000000001</v>
      </c>
      <c r="I19" s="59">
        <f t="shared" si="1"/>
        <v>1956.3600000000001</v>
      </c>
    </row>
    <row r="20" spans="1:9" ht="16.5" thickBot="1">
      <c r="A20" s="30"/>
      <c r="B20" s="31" t="s">
        <v>45</v>
      </c>
      <c r="C20" s="32"/>
      <c r="D20" s="32"/>
      <c r="E20" s="33"/>
      <c r="F20" s="34">
        <f>(F15+F16+F17+F18+F19)-(F11+F12+F13+F14)</f>
        <v>900</v>
      </c>
      <c r="G20" s="34">
        <f>(G15+G16+G17+G18+G19)-(G11+G12+G13+G14)</f>
        <v>6560.820000000007</v>
      </c>
      <c r="H20" s="34">
        <f>(H15+H16+H17+H18+H19)-(H11+H12+H13+H14)</f>
        <v>19682.459999999963</v>
      </c>
      <c r="I20" s="35">
        <f>(I15+I16+I17+I18+I19)-(I11+I12+I13+I14)</f>
        <v>18782.459999999923</v>
      </c>
    </row>
    <row r="21" spans="1:9" ht="15.75">
      <c r="A21" s="10">
        <v>36150</v>
      </c>
      <c r="B21" s="13" t="s">
        <v>54</v>
      </c>
      <c r="C21" s="11">
        <v>4261</v>
      </c>
      <c r="D21" s="11" t="s">
        <v>5</v>
      </c>
      <c r="E21" s="16" t="s">
        <v>68</v>
      </c>
      <c r="F21" s="55">
        <v>200</v>
      </c>
      <c r="G21" s="53">
        <v>0</v>
      </c>
      <c r="H21" s="53">
        <f>G21/4*12</f>
        <v>0</v>
      </c>
      <c r="I21" s="59">
        <f>H21-F21</f>
        <v>-200</v>
      </c>
    </row>
    <row r="22" spans="1:9" ht="15.75">
      <c r="A22" s="10"/>
      <c r="B22" s="13"/>
      <c r="C22" s="11">
        <v>4431</v>
      </c>
      <c r="D22" s="11" t="s">
        <v>5</v>
      </c>
      <c r="E22" s="16" t="s">
        <v>69</v>
      </c>
      <c r="F22" s="55">
        <v>200</v>
      </c>
      <c r="G22" s="53">
        <v>21.6</v>
      </c>
      <c r="H22" s="53">
        <f>G22/4*12</f>
        <v>64.80000000000001</v>
      </c>
      <c r="I22" s="59">
        <f>H22-F22</f>
        <v>-135.2</v>
      </c>
    </row>
    <row r="23" spans="1:9" ht="16.5" thickBot="1">
      <c r="A23" s="30"/>
      <c r="B23" s="31" t="s">
        <v>45</v>
      </c>
      <c r="C23" s="32"/>
      <c r="D23" s="32"/>
      <c r="E23" s="33"/>
      <c r="F23" s="34">
        <f>SUM(F21:F22)</f>
        <v>400</v>
      </c>
      <c r="G23" s="34">
        <f>SUM(G21:G22)</f>
        <v>21.6</v>
      </c>
      <c r="H23" s="34">
        <f>SUM(H21:H22)</f>
        <v>64.80000000000001</v>
      </c>
      <c r="I23" s="35">
        <f>SUM(I21:I22)</f>
        <v>-335.2</v>
      </c>
    </row>
    <row r="24" spans="1:9" ht="15.75">
      <c r="A24" s="10">
        <v>36210</v>
      </c>
      <c r="B24" s="13" t="s">
        <v>55</v>
      </c>
      <c r="C24" s="11">
        <v>3140</v>
      </c>
      <c r="D24" s="11" t="s">
        <v>4</v>
      </c>
      <c r="E24" s="16" t="s">
        <v>90</v>
      </c>
      <c r="F24" s="55">
        <v>750000</v>
      </c>
      <c r="G24" s="53">
        <v>63207.77</v>
      </c>
      <c r="H24" s="53">
        <f aca="true" t="shared" si="2" ref="H24:H32">G24/4*12</f>
        <v>189623.31</v>
      </c>
      <c r="I24" s="59">
        <f aca="true" t="shared" si="3" ref="I24:I32">H24-F24</f>
        <v>-560376.69</v>
      </c>
    </row>
    <row r="25" spans="1:9" ht="15.75">
      <c r="A25" s="10"/>
      <c r="B25" s="13"/>
      <c r="C25" s="11">
        <v>3141</v>
      </c>
      <c r="D25" s="11" t="s">
        <v>4</v>
      </c>
      <c r="E25" s="16" t="s">
        <v>53</v>
      </c>
      <c r="F25" s="55">
        <v>20000</v>
      </c>
      <c r="G25" s="53">
        <v>0</v>
      </c>
      <c r="H25" s="53">
        <f t="shared" si="2"/>
        <v>0</v>
      </c>
      <c r="I25" s="59">
        <f t="shared" si="3"/>
        <v>-20000</v>
      </c>
    </row>
    <row r="26" spans="1:9" ht="15.75">
      <c r="A26" s="10"/>
      <c r="B26" s="13"/>
      <c r="C26" s="11">
        <v>3321</v>
      </c>
      <c r="D26" s="11" t="s">
        <v>4</v>
      </c>
      <c r="E26" s="16" t="s">
        <v>91</v>
      </c>
      <c r="F26" s="55">
        <v>20000</v>
      </c>
      <c r="G26" s="53">
        <v>1274.9</v>
      </c>
      <c r="H26" s="53">
        <f t="shared" si="2"/>
        <v>3824.7000000000003</v>
      </c>
      <c r="I26" s="59">
        <f t="shared" si="3"/>
        <v>-16175.3</v>
      </c>
    </row>
    <row r="27" spans="1:9" ht="15.75">
      <c r="A27" s="10"/>
      <c r="B27" s="13"/>
      <c r="C27" s="11">
        <v>4231</v>
      </c>
      <c r="D27" s="11" t="s">
        <v>5</v>
      </c>
      <c r="E27" s="16" t="s">
        <v>92</v>
      </c>
      <c r="F27" s="55">
        <v>0</v>
      </c>
      <c r="G27" s="53">
        <v>448.96</v>
      </c>
      <c r="H27" s="53">
        <f t="shared" si="2"/>
        <v>1346.8799999999999</v>
      </c>
      <c r="I27" s="59">
        <f t="shared" si="3"/>
        <v>1346.8799999999999</v>
      </c>
    </row>
    <row r="28" spans="1:9" ht="15.75">
      <c r="A28" s="10"/>
      <c r="B28" s="13"/>
      <c r="C28" s="11">
        <v>4261</v>
      </c>
      <c r="D28" s="11" t="s">
        <v>5</v>
      </c>
      <c r="E28" s="16" t="s">
        <v>68</v>
      </c>
      <c r="F28" s="55">
        <v>800</v>
      </c>
      <c r="G28" s="53">
        <v>0</v>
      </c>
      <c r="H28" s="53">
        <f t="shared" si="2"/>
        <v>0</v>
      </c>
      <c r="I28" s="59">
        <f t="shared" si="3"/>
        <v>-800</v>
      </c>
    </row>
    <row r="29" spans="1:9" ht="15.75">
      <c r="A29" s="10"/>
      <c r="B29" s="13"/>
      <c r="C29" s="11">
        <v>4317</v>
      </c>
      <c r="D29" s="11" t="s">
        <v>5</v>
      </c>
      <c r="E29" s="16" t="s">
        <v>93</v>
      </c>
      <c r="F29" s="55">
        <v>570000</v>
      </c>
      <c r="G29" s="53">
        <v>188867.85</v>
      </c>
      <c r="H29" s="53">
        <f t="shared" si="2"/>
        <v>566603.55</v>
      </c>
      <c r="I29" s="59">
        <f t="shared" si="3"/>
        <v>-3396.4499999999534</v>
      </c>
    </row>
    <row r="30" spans="1:9" ht="15.75">
      <c r="A30" s="10"/>
      <c r="B30" s="13"/>
      <c r="C30" s="11">
        <v>4318</v>
      </c>
      <c r="D30" s="11" t="s">
        <v>5</v>
      </c>
      <c r="E30" s="16" t="s">
        <v>94</v>
      </c>
      <c r="F30" s="55">
        <v>20000</v>
      </c>
      <c r="G30" s="53">
        <v>0</v>
      </c>
      <c r="H30" s="53">
        <f t="shared" si="2"/>
        <v>0</v>
      </c>
      <c r="I30" s="59">
        <f t="shared" si="3"/>
        <v>-20000</v>
      </c>
    </row>
    <row r="31" spans="1:9" ht="15.75">
      <c r="A31" s="10"/>
      <c r="B31" s="13"/>
      <c r="C31" s="11">
        <v>4431</v>
      </c>
      <c r="D31" s="11" t="s">
        <v>5</v>
      </c>
      <c r="E31" s="16" t="s">
        <v>69</v>
      </c>
      <c r="F31" s="55">
        <v>332300</v>
      </c>
      <c r="G31" s="53">
        <v>-1394.44</v>
      </c>
      <c r="H31" s="53">
        <f t="shared" si="2"/>
        <v>-4183.32</v>
      </c>
      <c r="I31" s="59">
        <f>H31-F31</f>
        <v>-336483.32</v>
      </c>
    </row>
    <row r="32" spans="1:9" ht="15.75">
      <c r="A32" s="10"/>
      <c r="B32" s="13"/>
      <c r="C32" s="11">
        <v>4458</v>
      </c>
      <c r="D32" s="11" t="s">
        <v>5</v>
      </c>
      <c r="E32" s="16" t="s">
        <v>124</v>
      </c>
      <c r="F32" s="55">
        <v>0</v>
      </c>
      <c r="G32" s="53">
        <v>29095.94</v>
      </c>
      <c r="H32" s="53">
        <f t="shared" si="2"/>
        <v>87287.81999999999</v>
      </c>
      <c r="I32" s="59">
        <f t="shared" si="3"/>
        <v>87287.81999999999</v>
      </c>
    </row>
    <row r="33" spans="1:9" ht="16.5" thickBot="1">
      <c r="A33" s="30"/>
      <c r="B33" s="31" t="s">
        <v>45</v>
      </c>
      <c r="C33" s="32"/>
      <c r="D33" s="32"/>
      <c r="E33" s="33"/>
      <c r="F33" s="34">
        <f>(F27+F28+F29+F30+F31+F32)-(F24+F25+F26)</f>
        <v>133100</v>
      </c>
      <c r="G33" s="34">
        <f>(G27+G28+G29+G30+G31+G32)-(G24+G25+G26)</f>
        <v>152535.64</v>
      </c>
      <c r="H33" s="34">
        <f>(H27+H28+H29+H30+H31+H32)-(H24+H25+H26)</f>
        <v>457606.92000000004</v>
      </c>
      <c r="I33" s="34">
        <f>(I27+I28+I29+I30+I31+I32)-(I24+I25+I26)</f>
        <v>324506.92000000004</v>
      </c>
    </row>
    <row r="34" spans="1:9" ht="15.75">
      <c r="A34" s="10">
        <v>36211</v>
      </c>
      <c r="B34" s="13" t="s">
        <v>95</v>
      </c>
      <c r="C34" s="11">
        <v>3488</v>
      </c>
      <c r="D34" s="11" t="s">
        <v>4</v>
      </c>
      <c r="E34" s="16" t="s">
        <v>81</v>
      </c>
      <c r="F34" s="55">
        <v>0</v>
      </c>
      <c r="G34" s="53">
        <v>300</v>
      </c>
      <c r="H34" s="53">
        <f>G34/4*12</f>
        <v>900</v>
      </c>
      <c r="I34" s="59">
        <f>H34-F34</f>
        <v>900</v>
      </c>
    </row>
    <row r="35" spans="1:9" ht="15.75">
      <c r="A35" s="10"/>
      <c r="B35" s="13"/>
      <c r="C35" s="11">
        <v>4317</v>
      </c>
      <c r="D35" s="11" t="s">
        <v>5</v>
      </c>
      <c r="E35" s="16" t="s">
        <v>93</v>
      </c>
      <c r="F35" s="55">
        <v>12300</v>
      </c>
      <c r="G35" s="53">
        <v>489.99</v>
      </c>
      <c r="H35" s="53">
        <f>G35/4*12</f>
        <v>1469.97</v>
      </c>
      <c r="I35" s="59">
        <f>H35-F35</f>
        <v>-10830.03</v>
      </c>
    </row>
    <row r="36" spans="1:9" ht="15.75">
      <c r="A36" s="10"/>
      <c r="B36" s="13"/>
      <c r="C36" s="11">
        <v>4431</v>
      </c>
      <c r="D36" s="11" t="s">
        <v>5</v>
      </c>
      <c r="E36" s="16" t="s">
        <v>69</v>
      </c>
      <c r="F36" s="55">
        <v>5100</v>
      </c>
      <c r="G36" s="53">
        <v>300</v>
      </c>
      <c r="H36" s="53">
        <f>G36/4*12</f>
        <v>900</v>
      </c>
      <c r="I36" s="59">
        <f>H36-F36</f>
        <v>-4200</v>
      </c>
    </row>
    <row r="37" spans="1:9" ht="16.5" thickBot="1">
      <c r="A37" s="30"/>
      <c r="B37" s="31" t="s">
        <v>45</v>
      </c>
      <c r="C37" s="32"/>
      <c r="D37" s="32"/>
      <c r="E37" s="33"/>
      <c r="F37" s="34">
        <f>F36+F35-F34</f>
        <v>17400</v>
      </c>
      <c r="G37" s="34">
        <f>G36+G35-G34</f>
        <v>489.99</v>
      </c>
      <c r="H37" s="34">
        <f>H36+H35-H34</f>
        <v>1469.9700000000003</v>
      </c>
      <c r="I37" s="34">
        <f>I36+I35-I34</f>
        <v>-15930.03</v>
      </c>
    </row>
    <row r="38" spans="1:9" ht="15.75">
      <c r="A38" s="10">
        <v>36212</v>
      </c>
      <c r="B38" s="13" t="s">
        <v>96</v>
      </c>
      <c r="C38" s="11">
        <v>4317</v>
      </c>
      <c r="D38" s="11" t="s">
        <v>5</v>
      </c>
      <c r="E38" s="16" t="s">
        <v>93</v>
      </c>
      <c r="F38" s="55">
        <v>28000</v>
      </c>
      <c r="G38" s="53">
        <v>2460.88</v>
      </c>
      <c r="H38" s="53">
        <f>G38/4*12</f>
        <v>7382.64</v>
      </c>
      <c r="I38" s="59">
        <f>H38-F38</f>
        <v>-20617.36</v>
      </c>
    </row>
    <row r="39" spans="1:9" ht="16.5" thickBot="1">
      <c r="A39" s="30"/>
      <c r="B39" s="31" t="s">
        <v>45</v>
      </c>
      <c r="C39" s="32"/>
      <c r="D39" s="32"/>
      <c r="E39" s="33"/>
      <c r="F39" s="34">
        <f>SUM(F38)</f>
        <v>28000</v>
      </c>
      <c r="G39" s="34">
        <f>SUM(G38)</f>
        <v>2460.88</v>
      </c>
      <c r="H39" s="34">
        <f>SUM(H38)</f>
        <v>7382.64</v>
      </c>
      <c r="I39" s="35">
        <f>SUM(I38)</f>
        <v>-20617.36</v>
      </c>
    </row>
    <row r="40" spans="1:9" ht="15.75">
      <c r="A40" s="10">
        <v>36220</v>
      </c>
      <c r="B40" s="13" t="s">
        <v>97</v>
      </c>
      <c r="C40" s="11">
        <v>3488</v>
      </c>
      <c r="D40" s="11" t="s">
        <v>4</v>
      </c>
      <c r="E40" s="16" t="s">
        <v>81</v>
      </c>
      <c r="F40" s="55">
        <v>0</v>
      </c>
      <c r="G40" s="53">
        <v>1000</v>
      </c>
      <c r="H40" s="53">
        <f>G40/4*12</f>
        <v>3000</v>
      </c>
      <c r="I40" s="59">
        <f>H40-F40</f>
        <v>3000</v>
      </c>
    </row>
    <row r="41" spans="1:9" ht="15.75">
      <c r="A41" s="10"/>
      <c r="B41" s="13"/>
      <c r="C41" s="11">
        <v>4317</v>
      </c>
      <c r="D41" s="11" t="s">
        <v>5</v>
      </c>
      <c r="E41" s="16" t="s">
        <v>93</v>
      </c>
      <c r="F41" s="55">
        <v>17000</v>
      </c>
      <c r="G41" s="53">
        <v>0</v>
      </c>
      <c r="H41" s="53">
        <f>G41/4*12</f>
        <v>0</v>
      </c>
      <c r="I41" s="59">
        <f>H41-F41</f>
        <v>-17000</v>
      </c>
    </row>
    <row r="42" spans="1:9" ht="15.75">
      <c r="A42" s="10"/>
      <c r="B42" s="13"/>
      <c r="C42" s="11">
        <v>4318</v>
      </c>
      <c r="D42" s="11" t="s">
        <v>5</v>
      </c>
      <c r="E42" s="16" t="s">
        <v>94</v>
      </c>
      <c r="F42" s="55">
        <v>0</v>
      </c>
      <c r="G42" s="53">
        <v>0</v>
      </c>
      <c r="H42" s="53">
        <f>G42/4*12</f>
        <v>0</v>
      </c>
      <c r="I42" s="59">
        <f>H42-F42</f>
        <v>0</v>
      </c>
    </row>
    <row r="43" spans="1:9" ht="15.75">
      <c r="A43" s="10"/>
      <c r="B43" s="13"/>
      <c r="C43" s="11">
        <v>4431</v>
      </c>
      <c r="D43" s="11" t="s">
        <v>5</v>
      </c>
      <c r="E43" s="16" t="s">
        <v>69</v>
      </c>
      <c r="F43" s="55">
        <v>27000</v>
      </c>
      <c r="G43" s="53">
        <v>6271.5</v>
      </c>
      <c r="H43" s="53">
        <f>G43/4*12</f>
        <v>18814.5</v>
      </c>
      <c r="I43" s="59">
        <f>H43-F43</f>
        <v>-8185.5</v>
      </c>
    </row>
    <row r="44" spans="1:9" ht="16.5" thickBot="1">
      <c r="A44" s="67"/>
      <c r="B44" s="68" t="s">
        <v>45</v>
      </c>
      <c r="C44" s="69"/>
      <c r="D44" s="69"/>
      <c r="E44" s="70"/>
      <c r="F44" s="71">
        <f>SUM(F41:F43)-F40</f>
        <v>44000</v>
      </c>
      <c r="G44" s="71">
        <f>SUM(G41:G43)-G40</f>
        <v>5271.5</v>
      </c>
      <c r="H44" s="71">
        <f>SUM(H41:H43)-H40</f>
        <v>15814.5</v>
      </c>
      <c r="I44" s="71">
        <f>SUM(I41:I43)-I40</f>
        <v>-28185.5</v>
      </c>
    </row>
    <row r="45" spans="1:9" ht="15.75">
      <c r="A45" s="75"/>
      <c r="B45" s="77"/>
      <c r="C45" s="79"/>
      <c r="D45" s="79"/>
      <c r="E45" s="73"/>
      <c r="F45" s="66"/>
      <c r="G45" s="66"/>
      <c r="H45" s="66"/>
      <c r="I45" s="66"/>
    </row>
    <row r="46" spans="1:9" ht="15.75">
      <c r="A46" s="76"/>
      <c r="B46" s="78"/>
      <c r="C46" s="80"/>
      <c r="D46" s="80"/>
      <c r="E46" s="74"/>
      <c r="F46" s="66"/>
      <c r="G46" s="66"/>
      <c r="H46" s="66"/>
      <c r="I46" s="66"/>
    </row>
    <row r="47" spans="1:9" ht="15.75">
      <c r="A47" s="76"/>
      <c r="B47" s="78"/>
      <c r="C47" s="80"/>
      <c r="D47" s="80"/>
      <c r="E47" s="74"/>
      <c r="F47" s="66"/>
      <c r="G47" s="66"/>
      <c r="H47" s="66"/>
      <c r="I47" s="66"/>
    </row>
    <row r="48" spans="1:9" ht="15.75">
      <c r="A48" s="76"/>
      <c r="B48" s="78"/>
      <c r="C48" s="80"/>
      <c r="D48" s="80"/>
      <c r="E48" s="74"/>
      <c r="F48" s="66"/>
      <c r="G48" s="66"/>
      <c r="H48" s="66"/>
      <c r="I48" s="66"/>
    </row>
    <row r="49" spans="1:9" ht="15.75">
      <c r="A49" s="76"/>
      <c r="B49" s="78"/>
      <c r="C49" s="80"/>
      <c r="D49" s="80"/>
      <c r="E49" s="74"/>
      <c r="F49" s="66"/>
      <c r="G49" s="66"/>
      <c r="H49" s="66"/>
      <c r="I49" s="66"/>
    </row>
    <row r="50" spans="1:9" ht="16.5" thickBot="1">
      <c r="A50" s="76"/>
      <c r="B50" s="78"/>
      <c r="C50" s="80"/>
      <c r="D50" s="80"/>
      <c r="E50" s="74"/>
      <c r="F50" s="66"/>
      <c r="G50" s="66"/>
      <c r="H50" s="66"/>
      <c r="I50" s="66"/>
    </row>
    <row r="51" spans="1:9" s="3" customFormat="1" ht="15.75">
      <c r="A51" s="22" t="s">
        <v>0</v>
      </c>
      <c r="B51" s="20" t="s">
        <v>17</v>
      </c>
      <c r="C51" s="20" t="s">
        <v>1</v>
      </c>
      <c r="D51" s="20" t="s">
        <v>2</v>
      </c>
      <c r="E51" s="21" t="s">
        <v>3</v>
      </c>
      <c r="F51" s="60"/>
      <c r="G51" s="57" t="s">
        <v>113</v>
      </c>
      <c r="H51" s="61"/>
      <c r="I51" s="64"/>
    </row>
    <row r="52" spans="1:9" s="3" customFormat="1" ht="16.5" thickBot="1">
      <c r="A52" s="23"/>
      <c r="B52" s="17"/>
      <c r="C52" s="18"/>
      <c r="D52" s="18"/>
      <c r="E52" s="19"/>
      <c r="F52" s="56" t="s">
        <v>116</v>
      </c>
      <c r="G52" s="58" t="str">
        <f>G2</f>
        <v>01-04/2010</v>
      </c>
      <c r="H52" s="62" t="s">
        <v>112</v>
      </c>
      <c r="I52" s="65" t="s">
        <v>114</v>
      </c>
    </row>
    <row r="53" spans="1:9" ht="15.75">
      <c r="A53" s="10">
        <v>36221</v>
      </c>
      <c r="B53" s="13" t="s">
        <v>56</v>
      </c>
      <c r="C53" s="11">
        <v>3141</v>
      </c>
      <c r="D53" s="11" t="s">
        <v>4</v>
      </c>
      <c r="E53" s="16" t="s">
        <v>90</v>
      </c>
      <c r="F53" s="55">
        <v>367100</v>
      </c>
      <c r="G53" s="53">
        <v>0</v>
      </c>
      <c r="H53" s="53">
        <f aca="true" t="shared" si="4" ref="H53:H64">G53/4*12</f>
        <v>0</v>
      </c>
      <c r="I53" s="59">
        <f aca="true" t="shared" si="5" ref="I53:I62">H53-F53</f>
        <v>-367100</v>
      </c>
    </row>
    <row r="54" spans="1:9" ht="15.75">
      <c r="A54" s="10"/>
      <c r="B54" s="13"/>
      <c r="C54" s="11">
        <v>3144</v>
      </c>
      <c r="D54" s="11" t="s">
        <v>4</v>
      </c>
      <c r="E54" s="16" t="s">
        <v>98</v>
      </c>
      <c r="F54" s="55">
        <v>300000</v>
      </c>
      <c r="G54" s="53">
        <v>40812.9</v>
      </c>
      <c r="H54" s="53">
        <f t="shared" si="4"/>
        <v>122438.70000000001</v>
      </c>
      <c r="I54" s="59">
        <f t="shared" si="5"/>
        <v>-177561.3</v>
      </c>
    </row>
    <row r="55" spans="1:9" ht="15.75">
      <c r="A55" s="10"/>
      <c r="B55" s="13"/>
      <c r="C55" s="11">
        <v>3211</v>
      </c>
      <c r="D55" s="11" t="s">
        <v>4</v>
      </c>
      <c r="E55" s="16" t="s">
        <v>10</v>
      </c>
      <c r="F55" s="55">
        <v>0</v>
      </c>
      <c r="G55" s="53">
        <v>0</v>
      </c>
      <c r="H55" s="53">
        <f t="shared" si="4"/>
        <v>0</v>
      </c>
      <c r="I55" s="59">
        <f t="shared" si="5"/>
        <v>0</v>
      </c>
    </row>
    <row r="56" spans="1:9" ht="15.75">
      <c r="A56" s="10"/>
      <c r="B56" s="13"/>
      <c r="C56" s="11">
        <v>3221</v>
      </c>
      <c r="D56" s="11" t="s">
        <v>4</v>
      </c>
      <c r="E56" s="16" t="s">
        <v>12</v>
      </c>
      <c r="F56" s="55">
        <v>0</v>
      </c>
      <c r="G56" s="53">
        <v>0</v>
      </c>
      <c r="H56" s="53">
        <f t="shared" si="4"/>
        <v>0</v>
      </c>
      <c r="I56" s="59">
        <f t="shared" si="5"/>
        <v>0</v>
      </c>
    </row>
    <row r="57" spans="1:9" ht="15.75">
      <c r="A57" s="10"/>
      <c r="B57" s="13"/>
      <c r="C57" s="11">
        <v>3488</v>
      </c>
      <c r="D57" s="11" t="s">
        <v>4</v>
      </c>
      <c r="E57" s="16" t="s">
        <v>81</v>
      </c>
      <c r="F57" s="55">
        <v>0</v>
      </c>
      <c r="G57" s="53">
        <v>902.3</v>
      </c>
      <c r="H57" s="53">
        <f t="shared" si="4"/>
        <v>2706.8999999999996</v>
      </c>
      <c r="I57" s="59">
        <f t="shared" si="5"/>
        <v>2706.8999999999996</v>
      </c>
    </row>
    <row r="58" spans="1:9" ht="15.75">
      <c r="A58" s="10"/>
      <c r="B58" s="13"/>
      <c r="C58" s="11">
        <v>4231</v>
      </c>
      <c r="D58" s="11" t="s">
        <v>5</v>
      </c>
      <c r="E58" s="16" t="s">
        <v>92</v>
      </c>
      <c r="F58" s="55">
        <v>0</v>
      </c>
      <c r="G58" s="53">
        <v>9766.99</v>
      </c>
      <c r="H58" s="53">
        <f t="shared" si="4"/>
        <v>29300.97</v>
      </c>
      <c r="I58" s="59">
        <f t="shared" si="5"/>
        <v>29300.97</v>
      </c>
    </row>
    <row r="59" spans="1:9" ht="15.75">
      <c r="A59" s="10"/>
      <c r="B59" s="13"/>
      <c r="C59" s="11">
        <v>4261</v>
      </c>
      <c r="D59" s="11" t="s">
        <v>5</v>
      </c>
      <c r="E59" s="16" t="s">
        <v>68</v>
      </c>
      <c r="F59" s="55">
        <v>600</v>
      </c>
      <c r="G59" s="53">
        <v>0</v>
      </c>
      <c r="H59" s="53">
        <f t="shared" si="4"/>
        <v>0</v>
      </c>
      <c r="I59" s="59">
        <f t="shared" si="5"/>
        <v>-600</v>
      </c>
    </row>
    <row r="60" spans="1:9" ht="15.75">
      <c r="A60" s="10"/>
      <c r="B60" s="13"/>
      <c r="C60" s="11">
        <v>4317</v>
      </c>
      <c r="D60" s="11" t="s">
        <v>5</v>
      </c>
      <c r="E60" s="16" t="s">
        <v>93</v>
      </c>
      <c r="F60" s="55">
        <v>0</v>
      </c>
      <c r="G60" s="53">
        <v>0</v>
      </c>
      <c r="H60" s="53">
        <f t="shared" si="4"/>
        <v>0</v>
      </c>
      <c r="I60" s="59">
        <f t="shared" si="5"/>
        <v>0</v>
      </c>
    </row>
    <row r="61" spans="1:9" ht="15.75">
      <c r="A61" s="10"/>
      <c r="B61" s="13"/>
      <c r="C61" s="11">
        <v>4318</v>
      </c>
      <c r="D61" s="11" t="s">
        <v>5</v>
      </c>
      <c r="E61" s="16" t="s">
        <v>94</v>
      </c>
      <c r="F61" s="55">
        <v>230000</v>
      </c>
      <c r="G61" s="53">
        <v>16494.13</v>
      </c>
      <c r="H61" s="53">
        <f t="shared" si="4"/>
        <v>49482.39</v>
      </c>
      <c r="I61" s="59">
        <f t="shared" si="5"/>
        <v>-180517.61</v>
      </c>
    </row>
    <row r="62" spans="1:9" ht="15.75">
      <c r="A62" s="10"/>
      <c r="B62" s="13"/>
      <c r="C62" s="11">
        <v>4331</v>
      </c>
      <c r="D62" s="11" t="s">
        <v>5</v>
      </c>
      <c r="E62" s="15" t="s">
        <v>6</v>
      </c>
      <c r="F62" s="55">
        <v>0</v>
      </c>
      <c r="G62" s="53">
        <v>30499.67</v>
      </c>
      <c r="H62" s="53">
        <f t="shared" si="4"/>
        <v>91499.01</v>
      </c>
      <c r="I62" s="59">
        <f t="shared" si="5"/>
        <v>91499.01</v>
      </c>
    </row>
    <row r="63" spans="1:9" ht="15.75">
      <c r="A63" s="10"/>
      <c r="B63" s="13"/>
      <c r="C63" s="11">
        <v>4431</v>
      </c>
      <c r="D63" s="11" t="s">
        <v>5</v>
      </c>
      <c r="E63" s="16" t="s">
        <v>69</v>
      </c>
      <c r="F63" s="55">
        <v>600300</v>
      </c>
      <c r="G63" s="53">
        <v>3382.57</v>
      </c>
      <c r="H63" s="53">
        <f t="shared" si="4"/>
        <v>10147.710000000001</v>
      </c>
      <c r="I63" s="59">
        <f>H63-F63</f>
        <v>-590152.29</v>
      </c>
    </row>
    <row r="64" spans="1:9" ht="15.75">
      <c r="A64" s="10"/>
      <c r="B64" s="13"/>
      <c r="C64" s="11">
        <v>4458</v>
      </c>
      <c r="D64" s="11" t="s">
        <v>5</v>
      </c>
      <c r="E64" s="16" t="s">
        <v>124</v>
      </c>
      <c r="F64" s="55">
        <v>0</v>
      </c>
      <c r="G64" s="53">
        <v>103812.35</v>
      </c>
      <c r="H64" s="53">
        <f t="shared" si="4"/>
        <v>311437.05000000005</v>
      </c>
      <c r="I64" s="59">
        <f>H64-F64</f>
        <v>311437.05000000005</v>
      </c>
    </row>
    <row r="65" spans="1:9" ht="16.5" thickBot="1">
      <c r="A65" s="30"/>
      <c r="B65" s="31" t="s">
        <v>45</v>
      </c>
      <c r="C65" s="32"/>
      <c r="D65" s="32"/>
      <c r="E65" s="33"/>
      <c r="F65" s="34">
        <f>F58+F59+F60+F61+F62+F63+F64-F53-F54-F55-F56-F57</f>
        <v>163800</v>
      </c>
      <c r="G65" s="34">
        <f>G58+G59+G60+G61+G62+G63+G64-G53-G54-G55-G56-G57</f>
        <v>122240.51000000002</v>
      </c>
      <c r="H65" s="34">
        <f>H58+H59+H60+H61+H62+H63+H64-H53-H54-H55-H56-H57</f>
        <v>366721.52999999997</v>
      </c>
      <c r="I65" s="34">
        <f>I58+I59+I60+I61+I62+I63+I64-I53-I54-I55-I56-I57</f>
        <v>202921.53</v>
      </c>
    </row>
    <row r="66" spans="1:9" ht="15.75">
      <c r="A66" s="10">
        <v>36230</v>
      </c>
      <c r="B66" s="13" t="s">
        <v>99</v>
      </c>
      <c r="C66" s="11">
        <v>4317</v>
      </c>
      <c r="D66" s="11" t="s">
        <v>5</v>
      </c>
      <c r="E66" s="16" t="s">
        <v>93</v>
      </c>
      <c r="F66" s="55">
        <v>115200</v>
      </c>
      <c r="G66" s="53">
        <v>1450</v>
      </c>
      <c r="H66" s="53">
        <f>G66/4*12</f>
        <v>4350</v>
      </c>
      <c r="I66" s="59">
        <f>H66-F66</f>
        <v>-110850</v>
      </c>
    </row>
    <row r="67" spans="1:9" ht="16.5" thickBot="1">
      <c r="A67" s="30"/>
      <c r="B67" s="31" t="s">
        <v>45</v>
      </c>
      <c r="C67" s="32"/>
      <c r="D67" s="32"/>
      <c r="E67" s="33"/>
      <c r="F67" s="34">
        <f>SUM(F66)</f>
        <v>115200</v>
      </c>
      <c r="G67" s="34">
        <f>SUM(G66)</f>
        <v>1450</v>
      </c>
      <c r="H67" s="34">
        <f>SUM(H66)</f>
        <v>4350</v>
      </c>
      <c r="I67" s="35">
        <f>SUM(I66)</f>
        <v>-110850</v>
      </c>
    </row>
    <row r="68" spans="1:9" ht="15.75">
      <c r="A68" s="10">
        <v>36250</v>
      </c>
      <c r="B68" s="13" t="s">
        <v>57</v>
      </c>
      <c r="C68" s="11">
        <v>4431</v>
      </c>
      <c r="D68" s="11" t="s">
        <v>5</v>
      </c>
      <c r="E68" s="16" t="s">
        <v>100</v>
      </c>
      <c r="F68" s="55">
        <v>5000</v>
      </c>
      <c r="G68" s="53">
        <v>0</v>
      </c>
      <c r="H68" s="53">
        <f>G68/4*12</f>
        <v>0</v>
      </c>
      <c r="I68" s="59">
        <f>H68-F68</f>
        <v>-5000</v>
      </c>
    </row>
    <row r="69" spans="1:9" ht="16.5" thickBot="1">
      <c r="A69" s="30"/>
      <c r="B69" s="31" t="s">
        <v>45</v>
      </c>
      <c r="C69" s="32"/>
      <c r="D69" s="32"/>
      <c r="E69" s="33"/>
      <c r="F69" s="34">
        <f>SUM(F68)</f>
        <v>5000</v>
      </c>
      <c r="G69" s="34">
        <f>SUM(G68)</f>
        <v>0</v>
      </c>
      <c r="H69" s="34">
        <f>SUM(H68)</f>
        <v>0</v>
      </c>
      <c r="I69" s="35">
        <f>SUM(I68)</f>
        <v>-5000</v>
      </c>
    </row>
    <row r="70" spans="1:9" ht="15.75">
      <c r="A70" s="10">
        <v>36321</v>
      </c>
      <c r="B70" s="13" t="s">
        <v>18</v>
      </c>
      <c r="C70" s="11">
        <v>3215</v>
      </c>
      <c r="D70" s="11" t="s">
        <v>4</v>
      </c>
      <c r="E70" s="16" t="s">
        <v>104</v>
      </c>
      <c r="F70" s="55">
        <v>400</v>
      </c>
      <c r="G70" s="53">
        <v>0</v>
      </c>
      <c r="H70" s="53">
        <f>G70/4*12</f>
        <v>0</v>
      </c>
      <c r="I70" s="59">
        <f>H70-F70</f>
        <v>-400</v>
      </c>
    </row>
    <row r="71" spans="1:9" ht="15.75">
      <c r="A71" s="10"/>
      <c r="B71" s="13" t="s">
        <v>19</v>
      </c>
      <c r="C71" s="11">
        <v>3481</v>
      </c>
      <c r="D71" s="11" t="s">
        <v>4</v>
      </c>
      <c r="E71" s="16" t="s">
        <v>8</v>
      </c>
      <c r="F71" s="55">
        <v>900</v>
      </c>
      <c r="G71" s="53">
        <v>1152</v>
      </c>
      <c r="H71" s="53">
        <f>G71/4*12</f>
        <v>3456</v>
      </c>
      <c r="I71" s="59">
        <f>H71-F71</f>
        <v>2556</v>
      </c>
    </row>
    <row r="72" spans="1:9" ht="15.75">
      <c r="A72" s="10"/>
      <c r="B72" s="13"/>
      <c r="C72" s="11">
        <v>4261</v>
      </c>
      <c r="D72" s="11" t="s">
        <v>5</v>
      </c>
      <c r="E72" s="16" t="s">
        <v>68</v>
      </c>
      <c r="F72" s="55">
        <v>300</v>
      </c>
      <c r="G72" s="53">
        <v>249.6</v>
      </c>
      <c r="H72" s="53">
        <f>G72/4*12</f>
        <v>748.8</v>
      </c>
      <c r="I72" s="59">
        <f>H72-F72</f>
        <v>448.79999999999995</v>
      </c>
    </row>
    <row r="73" spans="1:9" ht="15.75">
      <c r="A73" s="10"/>
      <c r="B73" s="13"/>
      <c r="C73" s="11">
        <v>4331</v>
      </c>
      <c r="D73" s="11" t="s">
        <v>5</v>
      </c>
      <c r="E73" s="15" t="s">
        <v>6</v>
      </c>
      <c r="F73" s="55">
        <v>10000</v>
      </c>
      <c r="G73" s="53">
        <v>28</v>
      </c>
      <c r="H73" s="53">
        <f>G73/4*12</f>
        <v>84</v>
      </c>
      <c r="I73" s="59">
        <f>H73-F73</f>
        <v>-9916</v>
      </c>
    </row>
    <row r="74" spans="1:9" ht="15.75">
      <c r="A74" s="8"/>
      <c r="B74" s="12"/>
      <c r="C74" s="9">
        <v>4431</v>
      </c>
      <c r="D74" s="9" t="s">
        <v>5</v>
      </c>
      <c r="E74" s="16" t="s">
        <v>69</v>
      </c>
      <c r="F74" s="55">
        <v>4000</v>
      </c>
      <c r="G74" s="53">
        <v>1366.6</v>
      </c>
      <c r="H74" s="53">
        <f>G74/4*12</f>
        <v>4099.799999999999</v>
      </c>
      <c r="I74" s="59">
        <f>H74-F74</f>
        <v>99.79999999999927</v>
      </c>
    </row>
    <row r="75" spans="1:9" ht="16.5" thickBot="1">
      <c r="A75" s="30"/>
      <c r="B75" s="31" t="s">
        <v>45</v>
      </c>
      <c r="C75" s="32"/>
      <c r="D75" s="32"/>
      <c r="E75" s="33"/>
      <c r="F75" s="34">
        <f>F74+F73+F72-F71-F70</f>
        <v>13000</v>
      </c>
      <c r="G75" s="34">
        <f>G74+G73+G72-G71-G70</f>
        <v>492.1999999999998</v>
      </c>
      <c r="H75" s="34">
        <f>H74+H73+H72-H71-H70</f>
        <v>1476.5999999999995</v>
      </c>
      <c r="I75" s="35">
        <f>I74+I73+I72-I71-I70</f>
        <v>-11523.400000000001</v>
      </c>
    </row>
    <row r="76" spans="1:9" ht="15.75">
      <c r="A76" s="10">
        <v>36323</v>
      </c>
      <c r="B76" s="13" t="s">
        <v>20</v>
      </c>
      <c r="C76" s="11">
        <v>3221</v>
      </c>
      <c r="D76" s="11" t="s">
        <v>4</v>
      </c>
      <c r="E76" s="16" t="s">
        <v>12</v>
      </c>
      <c r="F76" s="55">
        <v>5200</v>
      </c>
      <c r="G76" s="53">
        <v>2944</v>
      </c>
      <c r="H76" s="53">
        <f>G76/4*12</f>
        <v>8832</v>
      </c>
      <c r="I76" s="59">
        <f>H76-F76</f>
        <v>3632</v>
      </c>
    </row>
    <row r="77" spans="1:9" ht="15.75">
      <c r="A77" s="8"/>
      <c r="B77" s="12" t="s">
        <v>21</v>
      </c>
      <c r="C77" s="9">
        <v>3223</v>
      </c>
      <c r="D77" s="9" t="s">
        <v>4</v>
      </c>
      <c r="E77" s="15" t="s">
        <v>13</v>
      </c>
      <c r="F77" s="55">
        <v>700</v>
      </c>
      <c r="G77" s="53">
        <v>1510.3</v>
      </c>
      <c r="H77" s="53">
        <f>G77/4*12</f>
        <v>4530.9</v>
      </c>
      <c r="I77" s="59">
        <f>H77-F77</f>
        <v>3830.8999999999996</v>
      </c>
    </row>
    <row r="78" spans="1:9" ht="15.75">
      <c r="A78" s="8"/>
      <c r="B78" s="12" t="s">
        <v>22</v>
      </c>
      <c r="C78" s="11">
        <v>4261</v>
      </c>
      <c r="D78" s="11" t="s">
        <v>5</v>
      </c>
      <c r="E78" s="16" t="s">
        <v>68</v>
      </c>
      <c r="F78" s="55">
        <v>100</v>
      </c>
      <c r="G78" s="53">
        <v>0</v>
      </c>
      <c r="H78" s="53">
        <f>G78/4*12</f>
        <v>0</v>
      </c>
      <c r="I78" s="59">
        <f>H78-F78</f>
        <v>-100</v>
      </c>
    </row>
    <row r="79" spans="1:9" ht="15.75">
      <c r="A79" s="8"/>
      <c r="B79" s="12"/>
      <c r="C79" s="9">
        <v>4332</v>
      </c>
      <c r="D79" s="9" t="s">
        <v>5</v>
      </c>
      <c r="E79" s="15" t="s">
        <v>7</v>
      </c>
      <c r="F79" s="55">
        <v>270000</v>
      </c>
      <c r="G79" s="53">
        <v>110175.73</v>
      </c>
      <c r="H79" s="53">
        <f>G79/4*12</f>
        <v>330527.19</v>
      </c>
      <c r="I79" s="59">
        <f>H79-F79</f>
        <v>60527.19</v>
      </c>
    </row>
    <row r="80" spans="1:9" ht="15.75">
      <c r="A80" s="8"/>
      <c r="B80" s="12"/>
      <c r="C80" s="9">
        <v>4431</v>
      </c>
      <c r="D80" s="9" t="s">
        <v>5</v>
      </c>
      <c r="E80" s="16" t="s">
        <v>69</v>
      </c>
      <c r="F80" s="55">
        <v>400</v>
      </c>
      <c r="G80" s="53">
        <v>91.8</v>
      </c>
      <c r="H80" s="53">
        <f>G80/4*12</f>
        <v>275.4</v>
      </c>
      <c r="I80" s="59">
        <f>H80-F80</f>
        <v>-124.60000000000002</v>
      </c>
    </row>
    <row r="81" spans="1:9" ht="16.5" thickBot="1">
      <c r="A81" s="30"/>
      <c r="B81" s="31" t="s">
        <v>45</v>
      </c>
      <c r="C81" s="32"/>
      <c r="D81" s="32"/>
      <c r="E81" s="33"/>
      <c r="F81" s="34">
        <f>(F78+F79+F80)-(F76+F77)</f>
        <v>264600</v>
      </c>
      <c r="G81" s="34">
        <f>(G78+G79+G80)-(G76+G77)</f>
        <v>105813.23</v>
      </c>
      <c r="H81" s="34">
        <f>(H78+H79+H80)-(H76+H77)</f>
        <v>317439.69</v>
      </c>
      <c r="I81" s="35">
        <f>(I78+I79+I80)-(I76+I77)</f>
        <v>52839.69</v>
      </c>
    </row>
    <row r="82" spans="1:9" ht="15.75">
      <c r="A82" s="36">
        <v>36325</v>
      </c>
      <c r="B82" s="37" t="s">
        <v>23</v>
      </c>
      <c r="C82" s="38"/>
      <c r="D82" s="38"/>
      <c r="E82" s="39" t="s">
        <v>47</v>
      </c>
      <c r="F82" s="55">
        <v>0</v>
      </c>
      <c r="G82" s="53">
        <v>0</v>
      </c>
      <c r="H82" s="53">
        <f>G82/4*12</f>
        <v>0</v>
      </c>
      <c r="I82" s="59">
        <f>H82-F82</f>
        <v>0</v>
      </c>
    </row>
    <row r="83" spans="1:9" ht="16.5" thickBot="1">
      <c r="A83" s="30"/>
      <c r="B83" s="31" t="s">
        <v>45</v>
      </c>
      <c r="C83" s="32"/>
      <c r="D83" s="32"/>
      <c r="E83" s="33"/>
      <c r="F83" s="34">
        <f>SUM(F82)</f>
        <v>0</v>
      </c>
      <c r="G83" s="34">
        <f>SUM(G82)</f>
        <v>0</v>
      </c>
      <c r="H83" s="34">
        <f>SUM(H82)</f>
        <v>0</v>
      </c>
      <c r="I83" s="35">
        <f>SUM(I82)</f>
        <v>0</v>
      </c>
    </row>
    <row r="84" spans="1:13" ht="15.75">
      <c r="A84" s="36">
        <v>36331</v>
      </c>
      <c r="B84" s="37" t="s">
        <v>24</v>
      </c>
      <c r="C84" s="38">
        <v>4261</v>
      </c>
      <c r="D84" s="38" t="s">
        <v>5</v>
      </c>
      <c r="E84" s="16" t="s">
        <v>68</v>
      </c>
      <c r="F84" s="54">
        <v>900</v>
      </c>
      <c r="G84" s="53">
        <v>0</v>
      </c>
      <c r="H84" s="53">
        <f>G84/4*12</f>
        <v>0</v>
      </c>
      <c r="I84" s="59">
        <f>H84-F84</f>
        <v>-900</v>
      </c>
      <c r="J84" s="47"/>
      <c r="K84" s="48"/>
      <c r="L84" s="48"/>
      <c r="M84" s="48"/>
    </row>
    <row r="85" spans="1:13" ht="15.75">
      <c r="A85" s="45"/>
      <c r="B85" s="46"/>
      <c r="C85" s="49">
        <v>4331</v>
      </c>
      <c r="D85" s="49" t="s">
        <v>5</v>
      </c>
      <c r="E85" s="16" t="s">
        <v>6</v>
      </c>
      <c r="F85" s="54">
        <v>21000</v>
      </c>
      <c r="G85" s="53">
        <v>6141.63</v>
      </c>
      <c r="H85" s="53">
        <f>G85/4*12</f>
        <v>18424.89</v>
      </c>
      <c r="I85" s="59">
        <f>H85-F85</f>
        <v>-2575.1100000000006</v>
      </c>
      <c r="J85" s="47"/>
      <c r="K85" s="48"/>
      <c r="L85" s="48"/>
      <c r="M85" s="48"/>
    </row>
    <row r="86" spans="1:9" ht="15.75">
      <c r="A86" s="10"/>
      <c r="B86" s="13"/>
      <c r="C86" s="11">
        <v>4431</v>
      </c>
      <c r="D86" s="11" t="s">
        <v>5</v>
      </c>
      <c r="E86" s="16" t="s">
        <v>69</v>
      </c>
      <c r="F86" s="55">
        <v>5000</v>
      </c>
      <c r="G86" s="53">
        <v>873.3</v>
      </c>
      <c r="H86" s="53">
        <f>G86/4*12</f>
        <v>2619.8999999999996</v>
      </c>
      <c r="I86" s="59">
        <f>H86-F86</f>
        <v>-2380.1000000000004</v>
      </c>
    </row>
    <row r="87" spans="1:9" ht="16.5" thickBot="1">
      <c r="A87" s="30"/>
      <c r="B87" s="31" t="s">
        <v>45</v>
      </c>
      <c r="C87" s="32"/>
      <c r="D87" s="32"/>
      <c r="E87" s="33"/>
      <c r="F87" s="34">
        <f>SUM(F84:F86)</f>
        <v>26900</v>
      </c>
      <c r="G87" s="34">
        <f>SUM(G84:G86)</f>
        <v>7014.93</v>
      </c>
      <c r="H87" s="34">
        <f>SUM(H84:H86)</f>
        <v>21044.79</v>
      </c>
      <c r="I87" s="35">
        <f>SUM(I84:I86)</f>
        <v>-5855.210000000001</v>
      </c>
    </row>
    <row r="88" spans="1:10" s="48" customFormat="1" ht="15.75">
      <c r="A88" s="36">
        <v>36333</v>
      </c>
      <c r="B88" s="37" t="s">
        <v>25</v>
      </c>
      <c r="C88" s="38">
        <v>4261</v>
      </c>
      <c r="D88" s="38" t="s">
        <v>5</v>
      </c>
      <c r="E88" s="16" t="s">
        <v>68</v>
      </c>
      <c r="F88" s="54">
        <v>100</v>
      </c>
      <c r="G88" s="53">
        <v>0</v>
      </c>
      <c r="H88" s="53">
        <f>G88/4*12</f>
        <v>0</v>
      </c>
      <c r="I88" s="59">
        <f>H88-F88</f>
        <v>-100</v>
      </c>
      <c r="J88" s="47"/>
    </row>
    <row r="89" spans="1:10" s="48" customFormat="1" ht="15.75">
      <c r="A89" s="45"/>
      <c r="B89" s="46"/>
      <c r="C89" s="49">
        <v>4331</v>
      </c>
      <c r="D89" s="49" t="s">
        <v>5</v>
      </c>
      <c r="E89" s="16" t="s">
        <v>6</v>
      </c>
      <c r="F89" s="54">
        <v>50000</v>
      </c>
      <c r="G89" s="53">
        <v>25000</v>
      </c>
      <c r="H89" s="63">
        <v>50000</v>
      </c>
      <c r="I89" s="59">
        <f>H89-F89</f>
        <v>0</v>
      </c>
      <c r="J89" s="47"/>
    </row>
    <row r="90" spans="1:9" ht="15.75">
      <c r="A90" s="10"/>
      <c r="B90" s="13"/>
      <c r="C90" s="11">
        <v>4431</v>
      </c>
      <c r="D90" s="11" t="s">
        <v>5</v>
      </c>
      <c r="E90" s="16" t="s">
        <v>69</v>
      </c>
      <c r="F90" s="55">
        <v>600</v>
      </c>
      <c r="G90" s="53">
        <v>4.2</v>
      </c>
      <c r="H90" s="53">
        <f>G90/4*12</f>
        <v>12.600000000000001</v>
      </c>
      <c r="I90" s="59">
        <f>H90-F90</f>
        <v>-587.4</v>
      </c>
    </row>
    <row r="91" spans="1:9" ht="16.5" thickBot="1">
      <c r="A91" s="30"/>
      <c r="B91" s="31" t="s">
        <v>45</v>
      </c>
      <c r="C91" s="32"/>
      <c r="D91" s="32"/>
      <c r="E91" s="33"/>
      <c r="F91" s="34">
        <f>SUM(F88:F90)</f>
        <v>50700</v>
      </c>
      <c r="G91" s="34">
        <f>SUM(G88:G90)</f>
        <v>25004.2</v>
      </c>
      <c r="H91" s="34">
        <f>SUM(H88:H90)</f>
        <v>50012.6</v>
      </c>
      <c r="I91" s="35">
        <f>SUM(I88:I90)</f>
        <v>-687.4</v>
      </c>
    </row>
    <row r="92" spans="1:9" ht="15.75">
      <c r="A92" s="40">
        <v>36334</v>
      </c>
      <c r="B92" s="41" t="s">
        <v>26</v>
      </c>
      <c r="C92" s="38">
        <v>3215</v>
      </c>
      <c r="D92" s="38" t="s">
        <v>4</v>
      </c>
      <c r="E92" s="16" t="s">
        <v>104</v>
      </c>
      <c r="F92" s="55">
        <v>3800</v>
      </c>
      <c r="G92" s="53">
        <v>2482.71</v>
      </c>
      <c r="H92" s="53">
        <f>G92/4*12</f>
        <v>7448.13</v>
      </c>
      <c r="I92" s="59">
        <f>H92-F92</f>
        <v>3648.13</v>
      </c>
    </row>
    <row r="93" spans="1:9" ht="15.75">
      <c r="A93" s="10"/>
      <c r="B93" s="13"/>
      <c r="C93" s="49">
        <v>4261</v>
      </c>
      <c r="D93" s="49" t="s">
        <v>5</v>
      </c>
      <c r="E93" s="16" t="s">
        <v>68</v>
      </c>
      <c r="F93" s="55">
        <v>400</v>
      </c>
      <c r="G93" s="53">
        <v>0</v>
      </c>
      <c r="H93" s="53">
        <f>G93/4*12</f>
        <v>0</v>
      </c>
      <c r="I93" s="59">
        <f>H93-F93</f>
        <v>-400</v>
      </c>
    </row>
    <row r="94" spans="1:9" ht="15.75">
      <c r="A94" s="8"/>
      <c r="B94" s="12"/>
      <c r="C94" s="49">
        <v>4331</v>
      </c>
      <c r="D94" s="49" t="s">
        <v>5</v>
      </c>
      <c r="E94" s="16" t="s">
        <v>6</v>
      </c>
      <c r="F94" s="55">
        <v>320000</v>
      </c>
      <c r="G94" s="53">
        <v>106860.19</v>
      </c>
      <c r="H94" s="53">
        <f>G94/5*12</f>
        <v>256464.456</v>
      </c>
      <c r="I94" s="59">
        <f>H94-F94</f>
        <v>-63535.543999999994</v>
      </c>
    </row>
    <row r="95" spans="1:9" ht="15.75">
      <c r="A95" s="8"/>
      <c r="B95" s="12"/>
      <c r="C95" s="11">
        <v>4431</v>
      </c>
      <c r="D95" s="11" t="s">
        <v>5</v>
      </c>
      <c r="E95" s="16" t="s">
        <v>69</v>
      </c>
      <c r="F95" s="54">
        <v>1000</v>
      </c>
      <c r="G95" s="53">
        <v>174.6</v>
      </c>
      <c r="H95" s="53">
        <f>G95/4*12</f>
        <v>523.8</v>
      </c>
      <c r="I95" s="59">
        <f>H95-F95</f>
        <v>-476.20000000000005</v>
      </c>
    </row>
    <row r="96" spans="1:9" ht="16.5" thickBot="1">
      <c r="A96" s="30"/>
      <c r="B96" s="31" t="s">
        <v>45</v>
      </c>
      <c r="C96" s="32"/>
      <c r="D96" s="32"/>
      <c r="E96" s="33"/>
      <c r="F96" s="34">
        <f>F95+F94+F93-F92</f>
        <v>317600</v>
      </c>
      <c r="G96" s="34">
        <f>G95+G94+G93-G92</f>
        <v>104552.08</v>
      </c>
      <c r="H96" s="34">
        <f>H95+H94+H93-H92</f>
        <v>249540.126</v>
      </c>
      <c r="I96" s="35">
        <f>I95+I94+I93-I92</f>
        <v>-68059.874</v>
      </c>
    </row>
    <row r="97" spans="1:10" ht="15.75">
      <c r="A97" s="75"/>
      <c r="B97" s="77"/>
      <c r="C97" s="79"/>
      <c r="D97" s="79"/>
      <c r="E97" s="73"/>
      <c r="F97" s="72"/>
      <c r="G97" s="72"/>
      <c r="H97" s="72"/>
      <c r="I97" s="72"/>
      <c r="J97" s="47"/>
    </row>
    <row r="98" spans="1:10" ht="15.75">
      <c r="A98" s="76"/>
      <c r="B98" s="78"/>
      <c r="C98" s="80"/>
      <c r="D98" s="80"/>
      <c r="E98" s="74"/>
      <c r="F98" s="66"/>
      <c r="G98" s="66"/>
      <c r="H98" s="66"/>
      <c r="I98" s="66"/>
      <c r="J98" s="47"/>
    </row>
    <row r="99" spans="1:10" ht="15.75">
      <c r="A99" s="76"/>
      <c r="B99" s="78"/>
      <c r="C99" s="80"/>
      <c r="D99" s="80"/>
      <c r="E99" s="74"/>
      <c r="F99" s="66"/>
      <c r="G99" s="66"/>
      <c r="H99" s="66"/>
      <c r="I99" s="66"/>
      <c r="J99" s="47"/>
    </row>
    <row r="100" spans="1:10" ht="16.5" thickBot="1">
      <c r="A100" s="76"/>
      <c r="B100" s="78"/>
      <c r="C100" s="80"/>
      <c r="D100" s="80"/>
      <c r="E100" s="74"/>
      <c r="F100" s="66"/>
      <c r="G100" s="66"/>
      <c r="H100" s="66"/>
      <c r="I100" s="66"/>
      <c r="J100" s="47"/>
    </row>
    <row r="101" spans="1:9" s="3" customFormat="1" ht="15.75">
      <c r="A101" s="22" t="s">
        <v>0</v>
      </c>
      <c r="B101" s="20" t="s">
        <v>17</v>
      </c>
      <c r="C101" s="20" t="s">
        <v>1</v>
      </c>
      <c r="D101" s="20" t="s">
        <v>2</v>
      </c>
      <c r="E101" s="21" t="s">
        <v>3</v>
      </c>
      <c r="F101" s="60"/>
      <c r="G101" s="57" t="s">
        <v>113</v>
      </c>
      <c r="H101" s="61"/>
      <c r="I101" s="64"/>
    </row>
    <row r="102" spans="1:9" s="3" customFormat="1" ht="16.5" thickBot="1">
      <c r="A102" s="23"/>
      <c r="B102" s="17"/>
      <c r="C102" s="18"/>
      <c r="D102" s="18"/>
      <c r="E102" s="19"/>
      <c r="F102" s="56" t="s">
        <v>116</v>
      </c>
      <c r="G102" s="58" t="str">
        <f>G52</f>
        <v>01-04/2010</v>
      </c>
      <c r="H102" s="62" t="s">
        <v>112</v>
      </c>
      <c r="I102" s="65" t="s">
        <v>114</v>
      </c>
    </row>
    <row r="103" spans="1:9" ht="15.75">
      <c r="A103" s="40">
        <v>36335</v>
      </c>
      <c r="B103" s="41" t="s">
        <v>27</v>
      </c>
      <c r="C103" s="38">
        <v>3215</v>
      </c>
      <c r="D103" s="38" t="s">
        <v>4</v>
      </c>
      <c r="E103" s="16" t="s">
        <v>104</v>
      </c>
      <c r="F103" s="55">
        <v>10000</v>
      </c>
      <c r="G103" s="53">
        <v>6405.84</v>
      </c>
      <c r="H103" s="53">
        <f>G103/4*12</f>
        <v>19217.52</v>
      </c>
      <c r="I103" s="59">
        <f>H103-F103</f>
        <v>9217.52</v>
      </c>
    </row>
    <row r="104" spans="1:9" ht="15.75">
      <c r="A104" s="10"/>
      <c r="B104" s="13"/>
      <c r="C104" s="49">
        <v>4261</v>
      </c>
      <c r="D104" s="49" t="s">
        <v>5</v>
      </c>
      <c r="E104" s="16" t="s">
        <v>68</v>
      </c>
      <c r="F104" s="55">
        <v>4200</v>
      </c>
      <c r="G104" s="53">
        <v>2703.59</v>
      </c>
      <c r="H104" s="53">
        <f>G104/4*12</f>
        <v>8110.77</v>
      </c>
      <c r="I104" s="59">
        <f>H104-F104</f>
        <v>3910.7700000000004</v>
      </c>
    </row>
    <row r="105" spans="1:9" ht="15.75">
      <c r="A105" s="10"/>
      <c r="B105" s="13"/>
      <c r="C105" s="49">
        <v>4331</v>
      </c>
      <c r="D105" s="49" t="s">
        <v>5</v>
      </c>
      <c r="E105" s="16" t="s">
        <v>6</v>
      </c>
      <c r="F105" s="55">
        <v>1200000</v>
      </c>
      <c r="G105" s="53">
        <v>423890.77</v>
      </c>
      <c r="H105" s="53">
        <f>G105/5*12</f>
        <v>1017337.8480000001</v>
      </c>
      <c r="I105" s="59">
        <f>H105-F105</f>
        <v>-182662.15199999989</v>
      </c>
    </row>
    <row r="106" spans="1:9" ht="15.75">
      <c r="A106" s="10"/>
      <c r="B106" s="13"/>
      <c r="C106" s="49">
        <v>4332</v>
      </c>
      <c r="D106" s="49" t="s">
        <v>5</v>
      </c>
      <c r="E106" s="16" t="s">
        <v>7</v>
      </c>
      <c r="F106" s="54">
        <v>0</v>
      </c>
      <c r="G106" s="53">
        <v>0</v>
      </c>
      <c r="H106" s="53">
        <f>G106/4*12</f>
        <v>0</v>
      </c>
      <c r="I106" s="59">
        <f>H106-F106</f>
        <v>0</v>
      </c>
    </row>
    <row r="107" spans="1:9" ht="15.75">
      <c r="A107" s="8"/>
      <c r="B107" s="12"/>
      <c r="C107" s="11">
        <v>4431</v>
      </c>
      <c r="D107" s="11" t="s">
        <v>5</v>
      </c>
      <c r="E107" s="16" t="s">
        <v>69</v>
      </c>
      <c r="F107" s="54">
        <v>8000</v>
      </c>
      <c r="G107" s="53">
        <v>2271.2</v>
      </c>
      <c r="H107" s="53">
        <f>G107/4*12</f>
        <v>6813.599999999999</v>
      </c>
      <c r="I107" s="59">
        <f>H107-F107</f>
        <v>-1186.4000000000005</v>
      </c>
    </row>
    <row r="108" spans="1:9" ht="16.5" thickBot="1">
      <c r="A108" s="30"/>
      <c r="B108" s="31" t="s">
        <v>45</v>
      </c>
      <c r="C108" s="32"/>
      <c r="D108" s="32"/>
      <c r="E108" s="33"/>
      <c r="F108" s="34">
        <f>F107+F106+F105+F104-F103</f>
        <v>1202200</v>
      </c>
      <c r="G108" s="34">
        <f>G107+G106+G105+G104-G103</f>
        <v>422459.72000000003</v>
      </c>
      <c r="H108" s="34">
        <f>H107+H106+H105+H104-H103</f>
        <v>1013044.6980000001</v>
      </c>
      <c r="I108" s="35">
        <f>I107+I106+I105+I104-I103</f>
        <v>-189155.30199999988</v>
      </c>
    </row>
    <row r="109" spans="1:9" ht="15.75">
      <c r="A109" s="10">
        <v>36336</v>
      </c>
      <c r="B109" s="13" t="s">
        <v>28</v>
      </c>
      <c r="C109" s="11">
        <v>3221</v>
      </c>
      <c r="D109" s="11" t="s">
        <v>4</v>
      </c>
      <c r="E109" s="16" t="s">
        <v>12</v>
      </c>
      <c r="F109" s="55">
        <v>4000</v>
      </c>
      <c r="G109" s="53">
        <v>1141.72</v>
      </c>
      <c r="H109" s="53">
        <f aca="true" t="shared" si="6" ref="H109:H115">G109/4*12</f>
        <v>3425.16</v>
      </c>
      <c r="I109" s="59">
        <f>H109-F109</f>
        <v>-574.8400000000001</v>
      </c>
    </row>
    <row r="110" spans="1:9" ht="15.75">
      <c r="A110" s="10"/>
      <c r="B110" s="13"/>
      <c r="C110" s="11">
        <v>3225</v>
      </c>
      <c r="D110" s="11" t="s">
        <v>4</v>
      </c>
      <c r="E110" s="16" t="s">
        <v>105</v>
      </c>
      <c r="F110" s="55">
        <v>45000</v>
      </c>
      <c r="G110" s="53">
        <v>4383.8</v>
      </c>
      <c r="H110" s="53">
        <f t="shared" si="6"/>
        <v>13151.400000000001</v>
      </c>
      <c r="I110" s="59">
        <f aca="true" t="shared" si="7" ref="I110:I115">H110-F110</f>
        <v>-31848.6</v>
      </c>
    </row>
    <row r="111" spans="1:9" ht="15.75">
      <c r="A111" s="10"/>
      <c r="B111" s="13"/>
      <c r="C111" s="11">
        <v>4261</v>
      </c>
      <c r="D111" s="11" t="s">
        <v>5</v>
      </c>
      <c r="E111" s="16" t="s">
        <v>68</v>
      </c>
      <c r="F111" s="55">
        <v>300</v>
      </c>
      <c r="G111" s="53">
        <v>0</v>
      </c>
      <c r="H111" s="53">
        <f t="shared" si="6"/>
        <v>0</v>
      </c>
      <c r="I111" s="59">
        <f t="shared" si="7"/>
        <v>-300</v>
      </c>
    </row>
    <row r="112" spans="1:9" ht="15.75">
      <c r="A112" s="10"/>
      <c r="B112" s="13"/>
      <c r="C112" s="11">
        <v>4331</v>
      </c>
      <c r="D112" s="11" t="s">
        <v>5</v>
      </c>
      <c r="E112" s="16" t="s">
        <v>6</v>
      </c>
      <c r="F112" s="55">
        <v>400</v>
      </c>
      <c r="G112" s="53">
        <v>0</v>
      </c>
      <c r="H112" s="53">
        <f t="shared" si="6"/>
        <v>0</v>
      </c>
      <c r="I112" s="59">
        <f t="shared" si="7"/>
        <v>-400</v>
      </c>
    </row>
    <row r="113" spans="1:9" ht="15.75">
      <c r="A113" s="8"/>
      <c r="B113" s="12"/>
      <c r="C113" s="9">
        <v>4332</v>
      </c>
      <c r="D113" s="9" t="s">
        <v>5</v>
      </c>
      <c r="E113" s="15" t="s">
        <v>7</v>
      </c>
      <c r="F113" s="55">
        <v>1500000</v>
      </c>
      <c r="G113" s="53">
        <v>510756.89</v>
      </c>
      <c r="H113" s="53">
        <f t="shared" si="6"/>
        <v>1532270.67</v>
      </c>
      <c r="I113" s="59">
        <f t="shared" si="7"/>
        <v>32270.669999999925</v>
      </c>
    </row>
    <row r="114" spans="1:9" ht="15.75">
      <c r="A114" s="8"/>
      <c r="B114" s="12"/>
      <c r="C114" s="9">
        <v>4431</v>
      </c>
      <c r="D114" s="9" t="s">
        <v>5</v>
      </c>
      <c r="E114" s="16" t="s">
        <v>69</v>
      </c>
      <c r="F114" s="54">
        <v>1800</v>
      </c>
      <c r="G114" s="53">
        <v>329.24</v>
      </c>
      <c r="H114" s="53">
        <f t="shared" si="6"/>
        <v>987.72</v>
      </c>
      <c r="I114" s="59">
        <f t="shared" si="7"/>
        <v>-812.28</v>
      </c>
    </row>
    <row r="115" spans="1:9" ht="15.75">
      <c r="A115" s="8"/>
      <c r="B115" s="12"/>
      <c r="C115" s="9">
        <v>4452</v>
      </c>
      <c r="D115" s="9" t="s">
        <v>5</v>
      </c>
      <c r="E115" s="16" t="s">
        <v>14</v>
      </c>
      <c r="F115" s="54">
        <v>2500</v>
      </c>
      <c r="G115" s="53">
        <v>0</v>
      </c>
      <c r="H115" s="53">
        <f t="shared" si="6"/>
        <v>0</v>
      </c>
      <c r="I115" s="59">
        <f t="shared" si="7"/>
        <v>-2500</v>
      </c>
    </row>
    <row r="116" spans="1:9" ht="16.5" thickBot="1">
      <c r="A116" s="30"/>
      <c r="B116" s="31" t="s">
        <v>45</v>
      </c>
      <c r="C116" s="32"/>
      <c r="D116" s="32"/>
      <c r="E116" s="33"/>
      <c r="F116" s="34">
        <f>(F111+F112+F113+F114+F115)-(F109+F110)</f>
        <v>1456000</v>
      </c>
      <c r="G116" s="34">
        <f>(G111+G112+G113+G114+G115)-(G109+G110)</f>
        <v>505560.61</v>
      </c>
      <c r="H116" s="34">
        <f>(H111+H112+H113+H114+H115)-(H109+H110)</f>
        <v>1516681.8299999998</v>
      </c>
      <c r="I116" s="35">
        <f>(I111+I112+I113+I114+I115)-(I109+I110)</f>
        <v>60681.82999999993</v>
      </c>
    </row>
    <row r="117" spans="1:9" ht="15.75">
      <c r="A117" s="10">
        <v>36338</v>
      </c>
      <c r="B117" s="13" t="s">
        <v>29</v>
      </c>
      <c r="C117" s="11">
        <v>3221</v>
      </c>
      <c r="D117" s="11" t="s">
        <v>4</v>
      </c>
      <c r="E117" s="16" t="s">
        <v>12</v>
      </c>
      <c r="F117" s="55">
        <v>220000</v>
      </c>
      <c r="G117" s="53">
        <v>97046.99</v>
      </c>
      <c r="H117" s="53">
        <f aca="true" t="shared" si="8" ref="H117:H126">G117/4*12</f>
        <v>291140.97000000003</v>
      </c>
      <c r="I117" s="59">
        <f>H117-F117</f>
        <v>71140.97000000003</v>
      </c>
    </row>
    <row r="118" spans="1:9" ht="15.75">
      <c r="A118" s="8"/>
      <c r="B118" s="12"/>
      <c r="C118" s="9">
        <v>3223</v>
      </c>
      <c r="D118" s="9" t="s">
        <v>4</v>
      </c>
      <c r="E118" s="15" t="s">
        <v>13</v>
      </c>
      <c r="F118" s="55">
        <v>50000</v>
      </c>
      <c r="G118" s="53">
        <v>13731.79</v>
      </c>
      <c r="H118" s="53">
        <f t="shared" si="8"/>
        <v>41195.37</v>
      </c>
      <c r="I118" s="59">
        <f aca="true" t="shared" si="9" ref="I118:I126">H118-F118</f>
        <v>-8804.629999999997</v>
      </c>
    </row>
    <row r="119" spans="1:9" ht="15.75">
      <c r="A119" s="8"/>
      <c r="B119" s="12"/>
      <c r="C119" s="9">
        <v>3225</v>
      </c>
      <c r="D119" s="9" t="s">
        <v>4</v>
      </c>
      <c r="E119" s="16" t="s">
        <v>105</v>
      </c>
      <c r="F119" s="55">
        <v>20000</v>
      </c>
      <c r="G119" s="53">
        <v>10817.57</v>
      </c>
      <c r="H119" s="53">
        <f t="shared" si="8"/>
        <v>32452.71</v>
      </c>
      <c r="I119" s="59">
        <f t="shared" si="9"/>
        <v>12452.71</v>
      </c>
    </row>
    <row r="120" spans="1:9" ht="15.75">
      <c r="A120" s="8"/>
      <c r="B120" s="12"/>
      <c r="C120" s="9">
        <v>3481</v>
      </c>
      <c r="D120" s="9" t="s">
        <v>4</v>
      </c>
      <c r="E120" s="15" t="s">
        <v>8</v>
      </c>
      <c r="F120" s="55">
        <v>0</v>
      </c>
      <c r="G120" s="53">
        <v>0</v>
      </c>
      <c r="H120" s="53">
        <f t="shared" si="8"/>
        <v>0</v>
      </c>
      <c r="I120" s="59">
        <f t="shared" si="9"/>
        <v>0</v>
      </c>
    </row>
    <row r="121" spans="1:9" ht="15.75">
      <c r="A121" s="8"/>
      <c r="B121" s="12" t="s">
        <v>44</v>
      </c>
      <c r="C121" s="9">
        <v>3482</v>
      </c>
      <c r="D121" s="9" t="s">
        <v>4</v>
      </c>
      <c r="E121" s="15" t="s">
        <v>9</v>
      </c>
      <c r="F121" s="55">
        <v>150000</v>
      </c>
      <c r="G121" s="53">
        <v>229019.55</v>
      </c>
      <c r="H121" s="53">
        <f t="shared" si="8"/>
        <v>687058.6499999999</v>
      </c>
      <c r="I121" s="59">
        <f t="shared" si="9"/>
        <v>537058.6499999999</v>
      </c>
    </row>
    <row r="122" spans="1:9" ht="15.75">
      <c r="A122" s="8"/>
      <c r="B122" s="12"/>
      <c r="C122" s="11">
        <v>4261</v>
      </c>
      <c r="D122" s="11" t="s">
        <v>5</v>
      </c>
      <c r="E122" s="16" t="s">
        <v>68</v>
      </c>
      <c r="F122" s="55">
        <v>30800</v>
      </c>
      <c r="G122" s="53">
        <v>0</v>
      </c>
      <c r="H122" s="53">
        <f t="shared" si="8"/>
        <v>0</v>
      </c>
      <c r="I122" s="59">
        <f t="shared" si="9"/>
        <v>-30800</v>
      </c>
    </row>
    <row r="123" spans="1:9" ht="15.75">
      <c r="A123" s="8"/>
      <c r="B123" s="12"/>
      <c r="C123" s="11">
        <v>4331</v>
      </c>
      <c r="D123" s="11" t="s">
        <v>5</v>
      </c>
      <c r="E123" s="16" t="s">
        <v>6</v>
      </c>
      <c r="F123" s="55">
        <v>1700</v>
      </c>
      <c r="G123" s="53">
        <v>0</v>
      </c>
      <c r="H123" s="53">
        <f t="shared" si="8"/>
        <v>0</v>
      </c>
      <c r="I123" s="59">
        <f t="shared" si="9"/>
        <v>-1700</v>
      </c>
    </row>
    <row r="124" spans="1:9" ht="15.75">
      <c r="A124" s="8"/>
      <c r="B124" s="12"/>
      <c r="C124" s="9">
        <v>4332</v>
      </c>
      <c r="D124" s="9" t="s">
        <v>5</v>
      </c>
      <c r="E124" s="15" t="s">
        <v>7</v>
      </c>
      <c r="F124" s="55">
        <v>4600000</v>
      </c>
      <c r="G124" s="53">
        <v>1687874.79</v>
      </c>
      <c r="H124" s="53">
        <f t="shared" si="8"/>
        <v>5063624.37</v>
      </c>
      <c r="I124" s="59">
        <f t="shared" si="9"/>
        <v>463624.3700000001</v>
      </c>
    </row>
    <row r="125" spans="1:9" ht="15.75">
      <c r="A125" s="8"/>
      <c r="B125" s="12"/>
      <c r="C125" s="9">
        <v>4431</v>
      </c>
      <c r="D125" s="9" t="s">
        <v>5</v>
      </c>
      <c r="E125" s="16" t="s">
        <v>69</v>
      </c>
      <c r="F125" s="55">
        <v>66000</v>
      </c>
      <c r="G125" s="53">
        <v>7622.41</v>
      </c>
      <c r="H125" s="53">
        <f t="shared" si="8"/>
        <v>22867.23</v>
      </c>
      <c r="I125" s="59">
        <f t="shared" si="9"/>
        <v>-43132.770000000004</v>
      </c>
    </row>
    <row r="126" spans="1:9" ht="15.75">
      <c r="A126" s="8"/>
      <c r="B126" s="12"/>
      <c r="C126" s="9">
        <v>4452</v>
      </c>
      <c r="D126" s="9" t="s">
        <v>5</v>
      </c>
      <c r="E126" s="15" t="s">
        <v>14</v>
      </c>
      <c r="F126" s="55">
        <v>100000</v>
      </c>
      <c r="G126" s="53">
        <v>151232.87</v>
      </c>
      <c r="H126" s="53">
        <f t="shared" si="8"/>
        <v>453698.61</v>
      </c>
      <c r="I126" s="59">
        <f t="shared" si="9"/>
        <v>353698.61</v>
      </c>
    </row>
    <row r="127" spans="1:9" ht="16.5" thickBot="1">
      <c r="A127" s="30"/>
      <c r="B127" s="31" t="s">
        <v>45</v>
      </c>
      <c r="C127" s="32"/>
      <c r="D127" s="32"/>
      <c r="E127" s="33"/>
      <c r="F127" s="34">
        <f>(F122+F123+F124+F125+F126)-(F117+F118+F119+F120+F121)</f>
        <v>4358500</v>
      </c>
      <c r="G127" s="34">
        <f>(G122+G123+G124+G125+G126)-(G117+G118+G119+G120+G121)</f>
        <v>1496114.17</v>
      </c>
      <c r="H127" s="34">
        <f>(H122+H123+H124+H125+H126)-(H117+H118+H119+H120+H121)</f>
        <v>4488342.510000001</v>
      </c>
      <c r="I127" s="35">
        <f>(I122+I123+I124+I125+I126)-(I117+I118+I119+I120+I121)</f>
        <v>129842.51000000013</v>
      </c>
    </row>
    <row r="128" spans="1:9" ht="15.75">
      <c r="A128" s="36">
        <v>36339</v>
      </c>
      <c r="B128" s="37" t="s">
        <v>30</v>
      </c>
      <c r="C128" s="38">
        <v>4261</v>
      </c>
      <c r="D128" s="11" t="s">
        <v>5</v>
      </c>
      <c r="E128" s="16" t="s">
        <v>68</v>
      </c>
      <c r="F128" s="55">
        <v>100</v>
      </c>
      <c r="G128" s="53">
        <v>0</v>
      </c>
      <c r="H128" s="53">
        <f>G128/4*12</f>
        <v>0</v>
      </c>
      <c r="I128" s="59">
        <f>H128-F128</f>
        <v>-100</v>
      </c>
    </row>
    <row r="129" spans="1:9" ht="15.75">
      <c r="A129" s="50"/>
      <c r="B129" s="51"/>
      <c r="C129" s="52">
        <v>4431</v>
      </c>
      <c r="D129" s="9" t="s">
        <v>5</v>
      </c>
      <c r="E129" s="16" t="s">
        <v>69</v>
      </c>
      <c r="F129" s="54">
        <v>400</v>
      </c>
      <c r="G129" s="53">
        <v>4.2</v>
      </c>
      <c r="H129" s="53">
        <f>G129/4*12</f>
        <v>12.600000000000001</v>
      </c>
      <c r="I129" s="59">
        <f>H129-F129</f>
        <v>-387.4</v>
      </c>
    </row>
    <row r="130" spans="1:9" ht="16.5" thickBot="1">
      <c r="A130" s="30"/>
      <c r="B130" s="31" t="s">
        <v>45</v>
      </c>
      <c r="C130" s="32"/>
      <c r="D130" s="32"/>
      <c r="E130" s="33"/>
      <c r="F130" s="34">
        <f>SUM(F128:F129)</f>
        <v>500</v>
      </c>
      <c r="G130" s="34">
        <f>SUM(G128:G129)</f>
        <v>4.2</v>
      </c>
      <c r="H130" s="34">
        <f>SUM(H128:H129)</f>
        <v>12.600000000000001</v>
      </c>
      <c r="I130" s="35">
        <f>SUM(I128:I129)</f>
        <v>-487.4</v>
      </c>
    </row>
    <row r="131" spans="1:9" ht="15.75">
      <c r="A131" s="10">
        <v>36341</v>
      </c>
      <c r="B131" s="13" t="s">
        <v>31</v>
      </c>
      <c r="C131" s="11">
        <v>3211</v>
      </c>
      <c r="D131" s="11" t="s">
        <v>4</v>
      </c>
      <c r="E131" s="16" t="s">
        <v>10</v>
      </c>
      <c r="F131" s="55">
        <v>16000</v>
      </c>
      <c r="G131" s="53">
        <v>10328.2</v>
      </c>
      <c r="H131" s="53">
        <f aca="true" t="shared" si="10" ref="H131:H143">G131/4*12</f>
        <v>30984.600000000002</v>
      </c>
      <c r="I131" s="59">
        <f>H131-F131</f>
        <v>14984.600000000002</v>
      </c>
    </row>
    <row r="132" spans="1:9" ht="15.75">
      <c r="A132" s="8"/>
      <c r="B132" s="12"/>
      <c r="C132" s="9">
        <v>3213</v>
      </c>
      <c r="D132" s="9" t="s">
        <v>4</v>
      </c>
      <c r="E132" s="15" t="s">
        <v>11</v>
      </c>
      <c r="F132" s="55">
        <v>16000</v>
      </c>
      <c r="G132" s="53">
        <v>25807.63</v>
      </c>
      <c r="H132" s="53">
        <f t="shared" si="10"/>
        <v>77422.89</v>
      </c>
      <c r="I132" s="59">
        <f aca="true" t="shared" si="11" ref="I132:I143">H132-F132</f>
        <v>61422.89</v>
      </c>
    </row>
    <row r="133" spans="1:9" ht="15.75">
      <c r="A133" s="8"/>
      <c r="B133" s="12"/>
      <c r="C133" s="9">
        <v>3215</v>
      </c>
      <c r="D133" s="9" t="s">
        <v>4</v>
      </c>
      <c r="E133" s="15" t="s">
        <v>104</v>
      </c>
      <c r="F133" s="55">
        <v>1000</v>
      </c>
      <c r="G133" s="53">
        <v>258.09</v>
      </c>
      <c r="H133" s="53">
        <f t="shared" si="10"/>
        <v>774.27</v>
      </c>
      <c r="I133" s="59">
        <f t="shared" si="11"/>
        <v>-225.73000000000002</v>
      </c>
    </row>
    <row r="134" spans="1:9" ht="15.75">
      <c r="A134" s="8"/>
      <c r="B134" s="12"/>
      <c r="C134" s="9">
        <v>3221</v>
      </c>
      <c r="D134" s="9" t="s">
        <v>4</v>
      </c>
      <c r="E134" s="15" t="s">
        <v>12</v>
      </c>
      <c r="F134" s="55">
        <v>45000</v>
      </c>
      <c r="G134" s="53">
        <v>18829.5</v>
      </c>
      <c r="H134" s="53">
        <f t="shared" si="10"/>
        <v>56488.5</v>
      </c>
      <c r="I134" s="59">
        <f t="shared" si="11"/>
        <v>11488.5</v>
      </c>
    </row>
    <row r="135" spans="1:9" ht="15.75">
      <c r="A135" s="8"/>
      <c r="B135" s="12"/>
      <c r="C135" s="9">
        <v>3223</v>
      </c>
      <c r="D135" s="9" t="s">
        <v>4</v>
      </c>
      <c r="E135" s="15" t="s">
        <v>13</v>
      </c>
      <c r="F135" s="55">
        <v>30000</v>
      </c>
      <c r="G135" s="53">
        <v>10116.81</v>
      </c>
      <c r="H135" s="53">
        <f t="shared" si="10"/>
        <v>30350.43</v>
      </c>
      <c r="I135" s="59">
        <f t="shared" si="11"/>
        <v>350.4300000000003</v>
      </c>
    </row>
    <row r="136" spans="1:9" ht="15.75">
      <c r="A136" s="8"/>
      <c r="B136" s="12"/>
      <c r="C136" s="9">
        <v>3225</v>
      </c>
      <c r="D136" s="9" t="s">
        <v>4</v>
      </c>
      <c r="E136" s="15" t="s">
        <v>105</v>
      </c>
      <c r="F136" s="55">
        <v>6000</v>
      </c>
      <c r="G136" s="53">
        <v>0</v>
      </c>
      <c r="H136" s="53">
        <f t="shared" si="10"/>
        <v>0</v>
      </c>
      <c r="I136" s="59">
        <f t="shared" si="11"/>
        <v>-6000</v>
      </c>
    </row>
    <row r="137" spans="1:9" ht="15.75">
      <c r="A137" s="8"/>
      <c r="B137" s="12" t="s">
        <v>44</v>
      </c>
      <c r="C137" s="9">
        <v>3481</v>
      </c>
      <c r="D137" s="9" t="s">
        <v>4</v>
      </c>
      <c r="E137" s="15" t="s">
        <v>8</v>
      </c>
      <c r="F137" s="55">
        <v>0</v>
      </c>
      <c r="G137" s="53">
        <v>0</v>
      </c>
      <c r="H137" s="53">
        <f t="shared" si="10"/>
        <v>0</v>
      </c>
      <c r="I137" s="59">
        <f t="shared" si="11"/>
        <v>0</v>
      </c>
    </row>
    <row r="138" spans="1:9" ht="15.75">
      <c r="A138" s="8"/>
      <c r="B138" s="12"/>
      <c r="C138" s="9">
        <v>3482</v>
      </c>
      <c r="D138" s="9" t="s">
        <v>4</v>
      </c>
      <c r="E138" s="15" t="s">
        <v>9</v>
      </c>
      <c r="F138" s="55">
        <v>15000</v>
      </c>
      <c r="G138" s="53">
        <v>21230.97</v>
      </c>
      <c r="H138" s="53">
        <f t="shared" si="10"/>
        <v>63692.91</v>
      </c>
      <c r="I138" s="59">
        <f t="shared" si="11"/>
        <v>48692.91</v>
      </c>
    </row>
    <row r="139" spans="1:9" ht="15.75">
      <c r="A139" s="8"/>
      <c r="B139" s="12"/>
      <c r="C139" s="11">
        <v>4261</v>
      </c>
      <c r="D139" s="11" t="s">
        <v>5</v>
      </c>
      <c r="E139" s="16" t="s">
        <v>68</v>
      </c>
      <c r="F139" s="55">
        <v>200</v>
      </c>
      <c r="G139" s="53">
        <v>0</v>
      </c>
      <c r="H139" s="53">
        <f t="shared" si="10"/>
        <v>0</v>
      </c>
      <c r="I139" s="59">
        <f t="shared" si="11"/>
        <v>-200</v>
      </c>
    </row>
    <row r="140" spans="1:9" ht="15.75">
      <c r="A140" s="8"/>
      <c r="B140" s="12"/>
      <c r="C140" s="9">
        <v>4331</v>
      </c>
      <c r="D140" s="9" t="s">
        <v>5</v>
      </c>
      <c r="E140" s="15" t="s">
        <v>6</v>
      </c>
      <c r="F140" s="55">
        <v>100000</v>
      </c>
      <c r="G140" s="53">
        <v>53914.57</v>
      </c>
      <c r="H140" s="53">
        <f>G140/5*12</f>
        <v>129394.96800000001</v>
      </c>
      <c r="I140" s="59">
        <f t="shared" si="11"/>
        <v>29394.968000000008</v>
      </c>
    </row>
    <row r="141" spans="1:9" ht="15.75">
      <c r="A141" s="8"/>
      <c r="B141" s="12"/>
      <c r="C141" s="9">
        <v>4332</v>
      </c>
      <c r="D141" s="9" t="s">
        <v>5</v>
      </c>
      <c r="E141" s="15" t="s">
        <v>7</v>
      </c>
      <c r="F141" s="55">
        <v>650000</v>
      </c>
      <c r="G141" s="53">
        <v>305671.73</v>
      </c>
      <c r="H141" s="53">
        <f t="shared" si="10"/>
        <v>917015.19</v>
      </c>
      <c r="I141" s="59">
        <f t="shared" si="11"/>
        <v>267015.18999999994</v>
      </c>
    </row>
    <row r="142" spans="1:9" ht="15.75">
      <c r="A142" s="8"/>
      <c r="B142" s="12"/>
      <c r="C142" s="9">
        <v>4431</v>
      </c>
      <c r="D142" s="9" t="s">
        <v>5</v>
      </c>
      <c r="E142" s="16" t="s">
        <v>69</v>
      </c>
      <c r="F142" s="55">
        <v>1000</v>
      </c>
      <c r="G142" s="53">
        <v>106.2</v>
      </c>
      <c r="H142" s="53">
        <f t="shared" si="10"/>
        <v>318.6</v>
      </c>
      <c r="I142" s="59">
        <f t="shared" si="11"/>
        <v>-681.4</v>
      </c>
    </row>
    <row r="143" spans="1:9" ht="15.75">
      <c r="A143" s="8"/>
      <c r="B143" s="12"/>
      <c r="C143" s="9">
        <v>4452</v>
      </c>
      <c r="D143" s="9" t="s">
        <v>5</v>
      </c>
      <c r="E143" s="15" t="s">
        <v>14</v>
      </c>
      <c r="F143" s="55">
        <v>20000</v>
      </c>
      <c r="G143" s="53">
        <v>4308</v>
      </c>
      <c r="H143" s="53">
        <f t="shared" si="10"/>
        <v>12924</v>
      </c>
      <c r="I143" s="59">
        <f t="shared" si="11"/>
        <v>-7076</v>
      </c>
    </row>
    <row r="144" spans="1:9" ht="16.5" thickBot="1">
      <c r="A144" s="30"/>
      <c r="B144" s="31" t="s">
        <v>45</v>
      </c>
      <c r="C144" s="32"/>
      <c r="D144" s="32"/>
      <c r="E144" s="33"/>
      <c r="F144" s="34">
        <f>(F139+F140+F141+F142+F143)-(F131+F132+F133+F134+F135+F136+F137+F138)</f>
        <v>642200</v>
      </c>
      <c r="G144" s="34">
        <f>(G139+G140+G141+G142+G143)-(G131+G132+G133+G134+G135+G136+G137+G138)</f>
        <v>277429.3</v>
      </c>
      <c r="H144" s="34">
        <f>(H139+H140+H141+H142+H143)-(H131+H132+H133+H134+H135+H136+H137+H138)</f>
        <v>799939.1579999999</v>
      </c>
      <c r="I144" s="35">
        <f>(I139+I140+I141+I142+I143)-(I131+I132+I133+I134+I135+I136+I137+I138)</f>
        <v>157739.1579999999</v>
      </c>
    </row>
    <row r="145" spans="1:9" ht="15.75">
      <c r="A145" s="75"/>
      <c r="B145" s="77"/>
      <c r="C145" s="79"/>
      <c r="D145" s="79"/>
      <c r="E145" s="73"/>
      <c r="F145" s="72"/>
      <c r="G145" s="72"/>
      <c r="H145" s="72"/>
      <c r="I145" s="72"/>
    </row>
    <row r="146" spans="1:9" ht="15.75">
      <c r="A146" s="76"/>
      <c r="B146" s="78"/>
      <c r="C146" s="80"/>
      <c r="D146" s="80"/>
      <c r="E146" s="74"/>
      <c r="F146" s="66"/>
      <c r="G146" s="66"/>
      <c r="H146" s="66"/>
      <c r="I146" s="66"/>
    </row>
    <row r="147" spans="1:9" ht="15.75">
      <c r="A147" s="76"/>
      <c r="B147" s="78"/>
      <c r="C147" s="80"/>
      <c r="D147" s="80"/>
      <c r="E147" s="74"/>
      <c r="F147" s="66"/>
      <c r="G147" s="66"/>
      <c r="H147" s="66"/>
      <c r="I147" s="66"/>
    </row>
    <row r="148" spans="1:9" ht="15.75">
      <c r="A148" s="76"/>
      <c r="B148" s="78"/>
      <c r="C148" s="80"/>
      <c r="D148" s="80"/>
      <c r="E148" s="74"/>
      <c r="F148" s="66"/>
      <c r="G148" s="66"/>
      <c r="H148" s="66"/>
      <c r="I148" s="66"/>
    </row>
    <row r="149" spans="1:9" ht="15.75">
      <c r="A149" s="76"/>
      <c r="B149" s="78"/>
      <c r="C149" s="80"/>
      <c r="D149" s="80"/>
      <c r="E149" s="74"/>
      <c r="F149" s="66"/>
      <c r="G149" s="66"/>
      <c r="H149" s="66"/>
      <c r="I149" s="66"/>
    </row>
    <row r="150" spans="1:9" ht="16.5" thickBot="1">
      <c r="A150" s="76"/>
      <c r="B150" s="78"/>
      <c r="C150" s="80"/>
      <c r="D150" s="80"/>
      <c r="E150" s="74"/>
      <c r="F150" s="66"/>
      <c r="G150" s="66"/>
      <c r="H150" s="66"/>
      <c r="I150" s="66"/>
    </row>
    <row r="151" spans="1:9" ht="15.75">
      <c r="A151" s="22" t="s">
        <v>0</v>
      </c>
      <c r="B151" s="20" t="s">
        <v>17</v>
      </c>
      <c r="C151" s="20" t="s">
        <v>1</v>
      </c>
      <c r="D151" s="20" t="s">
        <v>2</v>
      </c>
      <c r="E151" s="21" t="s">
        <v>3</v>
      </c>
      <c r="F151" s="60"/>
      <c r="G151" s="57" t="s">
        <v>113</v>
      </c>
      <c r="H151" s="61"/>
      <c r="I151" s="64"/>
    </row>
    <row r="152" spans="1:9" ht="16.5" thickBot="1">
      <c r="A152" s="23"/>
      <c r="B152" s="17"/>
      <c r="C152" s="18"/>
      <c r="D152" s="18"/>
      <c r="E152" s="19"/>
      <c r="F152" s="56" t="s">
        <v>116</v>
      </c>
      <c r="G152" s="58" t="str">
        <f>G102</f>
        <v>01-04/2010</v>
      </c>
      <c r="H152" s="62" t="s">
        <v>112</v>
      </c>
      <c r="I152" s="65" t="s">
        <v>114</v>
      </c>
    </row>
    <row r="153" spans="1:9" ht="15.75">
      <c r="A153" s="10">
        <v>36342</v>
      </c>
      <c r="B153" s="13" t="s">
        <v>32</v>
      </c>
      <c r="C153" s="11">
        <v>3211</v>
      </c>
      <c r="D153" s="11" t="s">
        <v>4</v>
      </c>
      <c r="E153" s="16" t="s">
        <v>10</v>
      </c>
      <c r="F153" s="55">
        <v>6000</v>
      </c>
      <c r="G153" s="53">
        <v>1759.5</v>
      </c>
      <c r="H153" s="53">
        <f aca="true" t="shared" si="12" ref="H153:H165">G153/4*12</f>
        <v>5278.5</v>
      </c>
      <c r="I153" s="59">
        <f>H153-F153</f>
        <v>-721.5</v>
      </c>
    </row>
    <row r="154" spans="1:9" ht="15.75">
      <c r="A154" s="8"/>
      <c r="B154" s="12" t="s">
        <v>33</v>
      </c>
      <c r="C154" s="9">
        <v>3213</v>
      </c>
      <c r="D154" s="9" t="s">
        <v>4</v>
      </c>
      <c r="E154" s="15" t="s">
        <v>11</v>
      </c>
      <c r="F154" s="55">
        <v>0</v>
      </c>
      <c r="G154" s="53">
        <v>0</v>
      </c>
      <c r="H154" s="53">
        <f t="shared" si="12"/>
        <v>0</v>
      </c>
      <c r="I154" s="59">
        <f aca="true" t="shared" si="13" ref="I154:I165">H154-F154</f>
        <v>0</v>
      </c>
    </row>
    <row r="155" spans="1:9" ht="15.75">
      <c r="A155" s="8"/>
      <c r="B155" s="12" t="s">
        <v>34</v>
      </c>
      <c r="C155" s="9">
        <v>3215</v>
      </c>
      <c r="D155" s="9" t="s">
        <v>4</v>
      </c>
      <c r="E155" s="16" t="s">
        <v>104</v>
      </c>
      <c r="F155" s="55">
        <v>8000</v>
      </c>
      <c r="G155" s="53">
        <v>5574.52</v>
      </c>
      <c r="H155" s="53">
        <f t="shared" si="12"/>
        <v>16723.56</v>
      </c>
      <c r="I155" s="59">
        <f t="shared" si="13"/>
        <v>8723.560000000001</v>
      </c>
    </row>
    <row r="156" spans="1:9" ht="15.75">
      <c r="A156" s="8"/>
      <c r="B156" s="12"/>
      <c r="C156" s="9">
        <v>3221</v>
      </c>
      <c r="D156" s="9" t="s">
        <v>4</v>
      </c>
      <c r="E156" s="15" t="s">
        <v>12</v>
      </c>
      <c r="F156" s="55">
        <v>10000</v>
      </c>
      <c r="G156" s="53">
        <v>4702.55</v>
      </c>
      <c r="H156" s="53">
        <f t="shared" si="12"/>
        <v>14107.650000000001</v>
      </c>
      <c r="I156" s="59">
        <f t="shared" si="13"/>
        <v>4107.6500000000015</v>
      </c>
    </row>
    <row r="157" spans="1:9" ht="15.75">
      <c r="A157" s="8"/>
      <c r="B157" s="12"/>
      <c r="C157" s="9">
        <v>3223</v>
      </c>
      <c r="D157" s="9" t="s">
        <v>4</v>
      </c>
      <c r="E157" s="15" t="s">
        <v>13</v>
      </c>
      <c r="F157" s="55">
        <v>0</v>
      </c>
      <c r="G157" s="53">
        <v>0</v>
      </c>
      <c r="H157" s="53">
        <f t="shared" si="12"/>
        <v>0</v>
      </c>
      <c r="I157" s="59">
        <f t="shared" si="13"/>
        <v>0</v>
      </c>
    </row>
    <row r="158" spans="1:9" ht="15.75">
      <c r="A158" s="8"/>
      <c r="B158" s="12"/>
      <c r="C158" s="9">
        <v>3225</v>
      </c>
      <c r="D158" s="9" t="s">
        <v>4</v>
      </c>
      <c r="E158" s="15" t="s">
        <v>105</v>
      </c>
      <c r="F158" s="55">
        <v>1000</v>
      </c>
      <c r="G158" s="53">
        <v>15125.53</v>
      </c>
      <c r="H158" s="53">
        <f t="shared" si="12"/>
        <v>45376.590000000004</v>
      </c>
      <c r="I158" s="59">
        <f t="shared" si="13"/>
        <v>44376.590000000004</v>
      </c>
    </row>
    <row r="159" spans="1:9" ht="15.75">
      <c r="A159" s="8"/>
      <c r="B159" s="12"/>
      <c r="C159" s="9">
        <v>3481</v>
      </c>
      <c r="D159" s="9" t="s">
        <v>4</v>
      </c>
      <c r="E159" s="15" t="s">
        <v>8</v>
      </c>
      <c r="F159" s="55">
        <v>0</v>
      </c>
      <c r="G159" s="53">
        <v>0</v>
      </c>
      <c r="H159" s="53">
        <f t="shared" si="12"/>
        <v>0</v>
      </c>
      <c r="I159" s="59">
        <f t="shared" si="13"/>
        <v>0</v>
      </c>
    </row>
    <row r="160" spans="1:9" ht="15.75">
      <c r="A160" s="8"/>
      <c r="B160" s="12" t="s">
        <v>44</v>
      </c>
      <c r="C160" s="9">
        <v>3482</v>
      </c>
      <c r="D160" s="9" t="s">
        <v>4</v>
      </c>
      <c r="E160" s="15" t="s">
        <v>9</v>
      </c>
      <c r="F160" s="55">
        <v>500</v>
      </c>
      <c r="G160" s="53">
        <v>0</v>
      </c>
      <c r="H160" s="53">
        <f t="shared" si="12"/>
        <v>0</v>
      </c>
      <c r="I160" s="59">
        <f t="shared" si="13"/>
        <v>-500</v>
      </c>
    </row>
    <row r="161" spans="1:9" ht="15.75">
      <c r="A161" s="8"/>
      <c r="B161" s="12"/>
      <c r="C161" s="11">
        <v>4261</v>
      </c>
      <c r="D161" s="11" t="s">
        <v>5</v>
      </c>
      <c r="E161" s="16" t="s">
        <v>68</v>
      </c>
      <c r="F161" s="55">
        <v>4200</v>
      </c>
      <c r="G161" s="53">
        <v>2591.7</v>
      </c>
      <c r="H161" s="53">
        <f t="shared" si="12"/>
        <v>7775.099999999999</v>
      </c>
      <c r="I161" s="59">
        <f t="shared" si="13"/>
        <v>3575.0999999999995</v>
      </c>
    </row>
    <row r="162" spans="1:9" ht="15.75">
      <c r="A162" s="8"/>
      <c r="B162" s="12" t="s">
        <v>44</v>
      </c>
      <c r="C162" s="9">
        <v>4331</v>
      </c>
      <c r="D162" s="9" t="s">
        <v>5</v>
      </c>
      <c r="E162" s="15" t="s">
        <v>6</v>
      </c>
      <c r="F162" s="55">
        <v>200000</v>
      </c>
      <c r="G162" s="53">
        <v>39286.14</v>
      </c>
      <c r="H162" s="53">
        <f>G162/5*12</f>
        <v>94286.736</v>
      </c>
      <c r="I162" s="59">
        <f t="shared" si="13"/>
        <v>-105713.264</v>
      </c>
    </row>
    <row r="163" spans="1:9" ht="15.75">
      <c r="A163" s="8"/>
      <c r="B163" s="12"/>
      <c r="C163" s="9">
        <v>4332</v>
      </c>
      <c r="D163" s="9" t="s">
        <v>5</v>
      </c>
      <c r="E163" s="15" t="s">
        <v>7</v>
      </c>
      <c r="F163" s="55">
        <v>720000</v>
      </c>
      <c r="G163" s="53">
        <v>200745.82</v>
      </c>
      <c r="H163" s="53">
        <f t="shared" si="12"/>
        <v>602237.46</v>
      </c>
      <c r="I163" s="59">
        <f t="shared" si="13"/>
        <v>-117762.54000000004</v>
      </c>
    </row>
    <row r="164" spans="1:9" ht="15.75">
      <c r="A164" s="8"/>
      <c r="B164" s="12"/>
      <c r="C164" s="9">
        <v>4431</v>
      </c>
      <c r="D164" s="9" t="s">
        <v>5</v>
      </c>
      <c r="E164" s="16" t="s">
        <v>69</v>
      </c>
      <c r="F164" s="55">
        <v>2800</v>
      </c>
      <c r="G164" s="53">
        <v>1638.82</v>
      </c>
      <c r="H164" s="53">
        <f t="shared" si="12"/>
        <v>4916.46</v>
      </c>
      <c r="I164" s="59">
        <f t="shared" si="13"/>
        <v>2116.46</v>
      </c>
    </row>
    <row r="165" spans="1:9" ht="15.75">
      <c r="A165" s="8"/>
      <c r="B165" s="12"/>
      <c r="C165" s="9">
        <v>4452</v>
      </c>
      <c r="D165" s="9" t="s">
        <v>5</v>
      </c>
      <c r="E165" s="15" t="s">
        <v>14</v>
      </c>
      <c r="F165" s="55">
        <v>2500</v>
      </c>
      <c r="G165" s="53">
        <v>0</v>
      </c>
      <c r="H165" s="53">
        <f t="shared" si="12"/>
        <v>0</v>
      </c>
      <c r="I165" s="59">
        <f t="shared" si="13"/>
        <v>-2500</v>
      </c>
    </row>
    <row r="166" spans="1:9" ht="16.5" thickBot="1">
      <c r="A166" s="30"/>
      <c r="B166" s="31" t="s">
        <v>45</v>
      </c>
      <c r="C166" s="32"/>
      <c r="D166" s="32"/>
      <c r="E166" s="33"/>
      <c r="F166" s="34">
        <f>(F161+F162+F163+F164+F165)-(F153+F154+F155+F156+F157+F158+F159+F160)</f>
        <v>904000</v>
      </c>
      <c r="G166" s="34">
        <f>(G161+G162+G163+G164+G165)-(G153+G154+G155+G156+G157+G158+G159+G160)</f>
        <v>217100.38</v>
      </c>
      <c r="H166" s="34">
        <f>(H161+H162+H163+H164+H165)-(H153+H154+H155+H156+H157+H158+H159+H160)</f>
        <v>627729.4559999999</v>
      </c>
      <c r="I166" s="35">
        <f>(I161+I162+I163+I164+I165)-(I153+I154+I155+I156+I157+I158+I159+I160)</f>
        <v>-276270.54400000005</v>
      </c>
    </row>
    <row r="167" spans="1:9" ht="15.75">
      <c r="A167" s="10">
        <v>36343</v>
      </c>
      <c r="B167" s="13" t="s">
        <v>35</v>
      </c>
      <c r="C167" s="11">
        <v>3221</v>
      </c>
      <c r="D167" s="11" t="s">
        <v>4</v>
      </c>
      <c r="E167" s="16" t="s">
        <v>12</v>
      </c>
      <c r="F167" s="55">
        <v>25000</v>
      </c>
      <c r="G167" s="53">
        <v>12126.26</v>
      </c>
      <c r="H167" s="53">
        <f aca="true" t="shared" si="14" ref="H167:H176">G167/4*12</f>
        <v>36378.78</v>
      </c>
      <c r="I167" s="59">
        <f>H167-F167</f>
        <v>11378.779999999999</v>
      </c>
    </row>
    <row r="168" spans="1:9" ht="15.75">
      <c r="A168" s="8"/>
      <c r="B168" s="12" t="s">
        <v>36</v>
      </c>
      <c r="C168" s="9">
        <v>3223</v>
      </c>
      <c r="D168" s="9" t="s">
        <v>4</v>
      </c>
      <c r="E168" s="15" t="s">
        <v>13</v>
      </c>
      <c r="F168" s="55">
        <v>1000</v>
      </c>
      <c r="G168" s="53">
        <v>1898.64</v>
      </c>
      <c r="H168" s="53">
        <f t="shared" si="14"/>
        <v>5695.92</v>
      </c>
      <c r="I168" s="59">
        <f aca="true" t="shared" si="15" ref="I168:I176">H168-F168</f>
        <v>4695.92</v>
      </c>
    </row>
    <row r="169" spans="1:9" ht="15.75">
      <c r="A169" s="8"/>
      <c r="B169" s="12" t="s">
        <v>37</v>
      </c>
      <c r="C169" s="9">
        <v>3224</v>
      </c>
      <c r="D169" s="9" t="s">
        <v>4</v>
      </c>
      <c r="E169" s="15" t="s">
        <v>106</v>
      </c>
      <c r="F169" s="55">
        <v>0</v>
      </c>
      <c r="G169" s="53">
        <v>51.13</v>
      </c>
      <c r="H169" s="53">
        <f t="shared" si="14"/>
        <v>153.39000000000001</v>
      </c>
      <c r="I169" s="59">
        <f t="shared" si="15"/>
        <v>153.39000000000001</v>
      </c>
    </row>
    <row r="170" spans="1:9" ht="15.75">
      <c r="A170" s="8"/>
      <c r="B170" s="12"/>
      <c r="C170" s="9">
        <v>3225</v>
      </c>
      <c r="D170" s="9" t="s">
        <v>4</v>
      </c>
      <c r="E170" s="15" t="s">
        <v>105</v>
      </c>
      <c r="F170" s="55">
        <v>2000</v>
      </c>
      <c r="G170" s="53">
        <v>10</v>
      </c>
      <c r="H170" s="53">
        <f t="shared" si="14"/>
        <v>30</v>
      </c>
      <c r="I170" s="59">
        <f t="shared" si="15"/>
        <v>-1970</v>
      </c>
    </row>
    <row r="171" spans="1:9" ht="15.75">
      <c r="A171" s="8"/>
      <c r="B171" s="12"/>
      <c r="C171" s="9">
        <v>3481</v>
      </c>
      <c r="D171" s="9" t="s">
        <v>4</v>
      </c>
      <c r="E171" s="15" t="s">
        <v>8</v>
      </c>
      <c r="F171" s="55">
        <v>0</v>
      </c>
      <c r="G171" s="53">
        <v>0</v>
      </c>
      <c r="H171" s="53">
        <f t="shared" si="14"/>
        <v>0</v>
      </c>
      <c r="I171" s="59">
        <f t="shared" si="15"/>
        <v>0</v>
      </c>
    </row>
    <row r="172" spans="1:9" ht="15.75">
      <c r="A172" s="8"/>
      <c r="B172" s="14"/>
      <c r="C172" s="9">
        <v>3482</v>
      </c>
      <c r="D172" s="9" t="s">
        <v>4</v>
      </c>
      <c r="E172" s="15" t="s">
        <v>9</v>
      </c>
      <c r="F172" s="55">
        <v>1000</v>
      </c>
      <c r="G172" s="53">
        <v>0</v>
      </c>
      <c r="H172" s="53">
        <f t="shared" si="14"/>
        <v>0</v>
      </c>
      <c r="I172" s="59">
        <f t="shared" si="15"/>
        <v>-1000</v>
      </c>
    </row>
    <row r="173" spans="1:9" ht="15.75">
      <c r="A173" s="8"/>
      <c r="B173" s="12"/>
      <c r="C173" s="11">
        <v>4261</v>
      </c>
      <c r="D173" s="11" t="s">
        <v>5</v>
      </c>
      <c r="E173" s="16" t="s">
        <v>68</v>
      </c>
      <c r="F173" s="55">
        <v>200</v>
      </c>
      <c r="G173" s="53">
        <v>590</v>
      </c>
      <c r="H173" s="53">
        <f t="shared" si="14"/>
        <v>1770</v>
      </c>
      <c r="I173" s="59">
        <f t="shared" si="15"/>
        <v>1570</v>
      </c>
    </row>
    <row r="174" spans="1:9" ht="15.75">
      <c r="A174" s="8"/>
      <c r="B174" s="12"/>
      <c r="C174" s="9">
        <v>4332</v>
      </c>
      <c r="D174" s="9" t="s">
        <v>5</v>
      </c>
      <c r="E174" s="15" t="s">
        <v>7</v>
      </c>
      <c r="F174" s="55">
        <v>720000</v>
      </c>
      <c r="G174" s="53">
        <v>281701.41</v>
      </c>
      <c r="H174" s="53">
        <f t="shared" si="14"/>
        <v>845104.23</v>
      </c>
      <c r="I174" s="59">
        <f t="shared" si="15"/>
        <v>125104.22999999998</v>
      </c>
    </row>
    <row r="175" spans="1:9" ht="15.75">
      <c r="A175" s="8"/>
      <c r="B175" s="12"/>
      <c r="C175" s="9">
        <v>4431</v>
      </c>
      <c r="D175" s="9" t="s">
        <v>5</v>
      </c>
      <c r="E175" s="16" t="s">
        <v>69</v>
      </c>
      <c r="F175" s="55">
        <v>1000</v>
      </c>
      <c r="G175" s="53">
        <v>173.1</v>
      </c>
      <c r="H175" s="53">
        <f t="shared" si="14"/>
        <v>519.3</v>
      </c>
      <c r="I175" s="59">
        <f t="shared" si="15"/>
        <v>-480.70000000000005</v>
      </c>
    </row>
    <row r="176" spans="1:9" ht="15.75">
      <c r="A176" s="8"/>
      <c r="B176" s="12"/>
      <c r="C176" s="9">
        <v>4452</v>
      </c>
      <c r="D176" s="9" t="s">
        <v>5</v>
      </c>
      <c r="E176" s="15" t="s">
        <v>14</v>
      </c>
      <c r="F176" s="55">
        <v>1000</v>
      </c>
      <c r="G176" s="53">
        <v>0</v>
      </c>
      <c r="H176" s="53">
        <f t="shared" si="14"/>
        <v>0</v>
      </c>
      <c r="I176" s="59">
        <f t="shared" si="15"/>
        <v>-1000</v>
      </c>
    </row>
    <row r="177" spans="1:9" ht="16.5" thickBot="1">
      <c r="A177" s="30"/>
      <c r="B177" s="31" t="s">
        <v>45</v>
      </c>
      <c r="C177" s="32"/>
      <c r="D177" s="32"/>
      <c r="E177" s="33"/>
      <c r="F177" s="34">
        <f>(F173+F174+F175+F176)-(F167+F168+F169+F170+F171+F172)</f>
        <v>693200</v>
      </c>
      <c r="G177" s="34">
        <f>(G173+G174+G175+G176)-(G167+G168+G169+G170+G171+G172)</f>
        <v>268378.48</v>
      </c>
      <c r="H177" s="34">
        <f>(H173+H174+H175+H176)-(H167+H168+H169+H170+H171+H172)</f>
        <v>805135.4400000001</v>
      </c>
      <c r="I177" s="35">
        <f>(I173+I174+I175+I176)-(I167+I168+I169+I170+I171+I172)</f>
        <v>111935.43999999999</v>
      </c>
    </row>
    <row r="178" spans="1:9" ht="15.75">
      <c r="A178" s="40">
        <v>36351</v>
      </c>
      <c r="B178" s="41" t="s">
        <v>77</v>
      </c>
      <c r="C178" s="11">
        <v>4261</v>
      </c>
      <c r="D178" s="11" t="s">
        <v>5</v>
      </c>
      <c r="E178" s="16" t="s">
        <v>68</v>
      </c>
      <c r="F178" s="55">
        <v>400</v>
      </c>
      <c r="G178" s="53">
        <v>0</v>
      </c>
      <c r="H178" s="53">
        <f>G178/4*12</f>
        <v>0</v>
      </c>
      <c r="I178" s="59">
        <f>H178-F178</f>
        <v>-400</v>
      </c>
    </row>
    <row r="179" spans="1:9" ht="15.75">
      <c r="A179" s="10"/>
      <c r="B179" s="13" t="s">
        <v>78</v>
      </c>
      <c r="C179" s="9">
        <v>4431</v>
      </c>
      <c r="D179" s="9" t="s">
        <v>5</v>
      </c>
      <c r="E179" s="16" t="s">
        <v>69</v>
      </c>
      <c r="F179" s="54">
        <v>3200</v>
      </c>
      <c r="G179" s="53">
        <v>124.77</v>
      </c>
      <c r="H179" s="53">
        <f>G179/4*12</f>
        <v>374.31</v>
      </c>
      <c r="I179" s="59">
        <f>H179-F179</f>
        <v>-2825.69</v>
      </c>
    </row>
    <row r="180" spans="1:9" ht="16.5" thickBot="1">
      <c r="A180" s="30"/>
      <c r="B180" s="31" t="s">
        <v>45</v>
      </c>
      <c r="C180" s="32"/>
      <c r="D180" s="32"/>
      <c r="E180" s="33"/>
      <c r="F180" s="34">
        <f>SUM(F178:F179)</f>
        <v>3600</v>
      </c>
      <c r="G180" s="34">
        <f>SUM(G178:G179)</f>
        <v>124.77</v>
      </c>
      <c r="H180" s="34">
        <f>SUM(H178:H179)</f>
        <v>374.31</v>
      </c>
      <c r="I180" s="35">
        <f>SUM(I178:I179)</f>
        <v>-3225.69</v>
      </c>
    </row>
    <row r="181" spans="1:9" ht="15.75">
      <c r="A181" s="36">
        <v>36353</v>
      </c>
      <c r="B181" s="37" t="s">
        <v>79</v>
      </c>
      <c r="C181" s="11">
        <v>4261</v>
      </c>
      <c r="D181" s="11" t="s">
        <v>5</v>
      </c>
      <c r="E181" s="16" t="s">
        <v>68</v>
      </c>
      <c r="F181" s="55">
        <v>500</v>
      </c>
      <c r="G181" s="53">
        <v>0</v>
      </c>
      <c r="H181" s="53">
        <f>G181/4*12</f>
        <v>0</v>
      </c>
      <c r="I181" s="59">
        <f>H181-F181</f>
        <v>-500</v>
      </c>
    </row>
    <row r="182" spans="1:9" ht="15.75">
      <c r="A182" s="50"/>
      <c r="B182" s="51" t="s">
        <v>80</v>
      </c>
      <c r="C182" s="9">
        <v>4431</v>
      </c>
      <c r="D182" s="9" t="s">
        <v>5</v>
      </c>
      <c r="E182" s="16" t="s">
        <v>69</v>
      </c>
      <c r="F182" s="54">
        <v>3500</v>
      </c>
      <c r="G182" s="53">
        <v>199.7</v>
      </c>
      <c r="H182" s="53">
        <f>G182/4*12</f>
        <v>599.0999999999999</v>
      </c>
      <c r="I182" s="59">
        <f>H182-F182</f>
        <v>-2900.9</v>
      </c>
    </row>
    <row r="183" spans="1:9" ht="16.5" thickBot="1">
      <c r="A183" s="30"/>
      <c r="B183" s="31" t="s">
        <v>45</v>
      </c>
      <c r="C183" s="32"/>
      <c r="D183" s="32"/>
      <c r="E183" s="33"/>
      <c r="F183" s="34">
        <f>SUM(F181:F182)</f>
        <v>4000</v>
      </c>
      <c r="G183" s="34">
        <f>SUM(G181:G182)</f>
        <v>199.7</v>
      </c>
      <c r="H183" s="34">
        <f>SUM(H181:H182)</f>
        <v>599.0999999999999</v>
      </c>
      <c r="I183" s="35">
        <f>SUM(I181:I182)</f>
        <v>-3400.9</v>
      </c>
    </row>
    <row r="184" spans="1:9" ht="15.75">
      <c r="A184" s="40">
        <v>36410</v>
      </c>
      <c r="B184" s="41" t="s">
        <v>38</v>
      </c>
      <c r="C184" s="42">
        <v>3311</v>
      </c>
      <c r="D184" s="42" t="s">
        <v>4</v>
      </c>
      <c r="E184" s="43" t="s">
        <v>15</v>
      </c>
      <c r="F184" s="55">
        <v>100</v>
      </c>
      <c r="G184" s="53">
        <v>0</v>
      </c>
      <c r="H184" s="53">
        <f>G184/4*12</f>
        <v>0</v>
      </c>
      <c r="I184" s="59">
        <f>H184-F184</f>
        <v>-100</v>
      </c>
    </row>
    <row r="185" spans="1:9" ht="15.75">
      <c r="A185" s="8"/>
      <c r="B185" s="12"/>
      <c r="C185" s="11">
        <v>4261</v>
      </c>
      <c r="D185" s="11" t="s">
        <v>5</v>
      </c>
      <c r="E185" s="16" t="s">
        <v>68</v>
      </c>
      <c r="F185" s="55">
        <v>200</v>
      </c>
      <c r="G185" s="53">
        <v>0</v>
      </c>
      <c r="H185" s="53">
        <f>G185/4*12</f>
        <v>0</v>
      </c>
      <c r="I185" s="59">
        <f>H185-F185</f>
        <v>-200</v>
      </c>
    </row>
    <row r="186" spans="1:9" ht="15.75">
      <c r="A186" s="8"/>
      <c r="B186" s="12"/>
      <c r="C186" s="11">
        <v>4431</v>
      </c>
      <c r="D186" s="11" t="s">
        <v>5</v>
      </c>
      <c r="E186" s="16" t="s">
        <v>69</v>
      </c>
      <c r="F186" s="55">
        <v>600</v>
      </c>
      <c r="G186" s="53">
        <v>35.7</v>
      </c>
      <c r="H186" s="53">
        <f>G186/4*12</f>
        <v>107.10000000000001</v>
      </c>
      <c r="I186" s="59">
        <f>H186-F186</f>
        <v>-492.9</v>
      </c>
    </row>
    <row r="187" spans="1:9" ht="16.5" thickBot="1">
      <c r="A187" s="30"/>
      <c r="B187" s="31" t="s">
        <v>45</v>
      </c>
      <c r="C187" s="32"/>
      <c r="D187" s="32"/>
      <c r="E187" s="33"/>
      <c r="F187" s="34">
        <f>F186+F185-F184</f>
        <v>700</v>
      </c>
      <c r="G187" s="34">
        <f>G186+G185-G184</f>
        <v>35.7</v>
      </c>
      <c r="H187" s="34">
        <f>H186+H185-H184</f>
        <v>107.10000000000001</v>
      </c>
      <c r="I187" s="35">
        <f>I186+I185-I184</f>
        <v>-592.9</v>
      </c>
    </row>
    <row r="188" spans="1:9" ht="15.75">
      <c r="A188" s="10">
        <v>36420</v>
      </c>
      <c r="B188" s="13" t="s">
        <v>39</v>
      </c>
      <c r="C188" s="11">
        <v>3211</v>
      </c>
      <c r="D188" s="11" t="s">
        <v>4</v>
      </c>
      <c r="E188" s="16" t="s">
        <v>10</v>
      </c>
      <c r="F188" s="55">
        <v>40000</v>
      </c>
      <c r="G188" s="53">
        <v>24289.56</v>
      </c>
      <c r="H188" s="53">
        <f aca="true" t="shared" si="16" ref="H188:H197">G188/4*12</f>
        <v>72868.68000000001</v>
      </c>
      <c r="I188" s="59">
        <f>H188-F188</f>
        <v>32868.68000000001</v>
      </c>
    </row>
    <row r="189" spans="1:9" ht="15.75">
      <c r="A189" s="8"/>
      <c r="B189" s="12"/>
      <c r="C189" s="9">
        <v>3213</v>
      </c>
      <c r="D189" s="9" t="s">
        <v>4</v>
      </c>
      <c r="E189" s="15" t="s">
        <v>11</v>
      </c>
      <c r="F189" s="55">
        <v>60000</v>
      </c>
      <c r="G189" s="53">
        <v>22867.78</v>
      </c>
      <c r="H189" s="53">
        <f t="shared" si="16"/>
        <v>68603.34</v>
      </c>
      <c r="I189" s="59">
        <f aca="true" t="shared" si="17" ref="I189:I197">H189-F189</f>
        <v>8603.339999999997</v>
      </c>
    </row>
    <row r="190" spans="1:9" ht="15.75">
      <c r="A190" s="8"/>
      <c r="B190" s="12"/>
      <c r="C190" s="9">
        <v>3214</v>
      </c>
      <c r="D190" s="9" t="s">
        <v>4</v>
      </c>
      <c r="E190" s="15" t="s">
        <v>107</v>
      </c>
      <c r="F190" s="55">
        <v>500</v>
      </c>
      <c r="G190" s="53">
        <v>242.55</v>
      </c>
      <c r="H190" s="53">
        <f t="shared" si="16"/>
        <v>727.6500000000001</v>
      </c>
      <c r="I190" s="59">
        <f t="shared" si="17"/>
        <v>227.6500000000001</v>
      </c>
    </row>
    <row r="191" spans="1:9" ht="15.75">
      <c r="A191" s="8"/>
      <c r="B191" s="12"/>
      <c r="C191" s="9">
        <v>3215</v>
      </c>
      <c r="D191" s="9" t="s">
        <v>4</v>
      </c>
      <c r="E191" s="15" t="s">
        <v>104</v>
      </c>
      <c r="F191" s="55">
        <v>15000</v>
      </c>
      <c r="G191" s="53">
        <v>3815.03</v>
      </c>
      <c r="H191" s="53">
        <f t="shared" si="16"/>
        <v>11445.09</v>
      </c>
      <c r="I191" s="59">
        <f t="shared" si="17"/>
        <v>-3554.91</v>
      </c>
    </row>
    <row r="192" spans="1:9" ht="15.75">
      <c r="A192" s="8"/>
      <c r="B192" s="12"/>
      <c r="C192" s="9">
        <v>3481</v>
      </c>
      <c r="D192" s="9" t="s">
        <v>4</v>
      </c>
      <c r="E192" s="15" t="s">
        <v>8</v>
      </c>
      <c r="F192" s="55">
        <v>0</v>
      </c>
      <c r="G192" s="53">
        <v>0</v>
      </c>
      <c r="H192" s="53">
        <f t="shared" si="16"/>
        <v>0</v>
      </c>
      <c r="I192" s="59">
        <f t="shared" si="17"/>
        <v>0</v>
      </c>
    </row>
    <row r="193" spans="1:9" ht="15.75">
      <c r="A193" s="8"/>
      <c r="B193" s="12"/>
      <c r="C193" s="9">
        <v>3482</v>
      </c>
      <c r="D193" s="9" t="s">
        <v>4</v>
      </c>
      <c r="E193" s="15" t="s">
        <v>9</v>
      </c>
      <c r="F193" s="55">
        <v>500000</v>
      </c>
      <c r="G193" s="53">
        <v>234422.27</v>
      </c>
      <c r="H193" s="53">
        <f t="shared" si="16"/>
        <v>703266.8099999999</v>
      </c>
      <c r="I193" s="59">
        <f t="shared" si="17"/>
        <v>203266.80999999994</v>
      </c>
    </row>
    <row r="194" spans="1:9" ht="15.75">
      <c r="A194" s="8"/>
      <c r="B194" s="12"/>
      <c r="C194" s="9">
        <v>4261</v>
      </c>
      <c r="D194" s="9" t="s">
        <v>5</v>
      </c>
      <c r="E194" s="16" t="s">
        <v>68</v>
      </c>
      <c r="F194" s="55">
        <v>20000</v>
      </c>
      <c r="G194" s="53">
        <v>2525.7</v>
      </c>
      <c r="H194" s="53">
        <f t="shared" si="16"/>
        <v>7577.099999999999</v>
      </c>
      <c r="I194" s="59">
        <f t="shared" si="17"/>
        <v>-12422.900000000001</v>
      </c>
    </row>
    <row r="195" spans="1:9" ht="15.75">
      <c r="A195" s="8"/>
      <c r="B195" s="12"/>
      <c r="C195" s="9">
        <v>4331</v>
      </c>
      <c r="D195" s="9" t="s">
        <v>5</v>
      </c>
      <c r="E195" s="15" t="s">
        <v>6</v>
      </c>
      <c r="F195" s="55">
        <v>1450000</v>
      </c>
      <c r="G195" s="53">
        <v>552643.54</v>
      </c>
      <c r="H195" s="53">
        <f>G195/5*12</f>
        <v>1326344.4960000003</v>
      </c>
      <c r="I195" s="59">
        <f t="shared" si="17"/>
        <v>-123655.50399999972</v>
      </c>
    </row>
    <row r="196" spans="1:9" ht="15.75">
      <c r="A196" s="8"/>
      <c r="B196" s="12"/>
      <c r="C196" s="9">
        <v>4431</v>
      </c>
      <c r="D196" s="9" t="s">
        <v>5</v>
      </c>
      <c r="E196" s="16" t="s">
        <v>69</v>
      </c>
      <c r="F196" s="55">
        <v>11000</v>
      </c>
      <c r="G196" s="53">
        <v>1464.6</v>
      </c>
      <c r="H196" s="53">
        <f t="shared" si="16"/>
        <v>4393.799999999999</v>
      </c>
      <c r="I196" s="59">
        <f t="shared" si="17"/>
        <v>-6606.200000000001</v>
      </c>
    </row>
    <row r="197" spans="1:9" ht="15.75">
      <c r="A197" s="8"/>
      <c r="B197" s="12"/>
      <c r="C197" s="9">
        <v>4452</v>
      </c>
      <c r="D197" s="9" t="s">
        <v>5</v>
      </c>
      <c r="E197" s="15" t="s">
        <v>14</v>
      </c>
      <c r="F197" s="55">
        <v>200000</v>
      </c>
      <c r="G197" s="53">
        <v>70013.05</v>
      </c>
      <c r="H197" s="53">
        <f t="shared" si="16"/>
        <v>210039.15000000002</v>
      </c>
      <c r="I197" s="59">
        <f t="shared" si="17"/>
        <v>10039.150000000023</v>
      </c>
    </row>
    <row r="198" spans="1:9" ht="16.5" thickBot="1">
      <c r="A198" s="30"/>
      <c r="B198" s="31" t="s">
        <v>45</v>
      </c>
      <c r="C198" s="32"/>
      <c r="D198" s="32"/>
      <c r="E198" s="33"/>
      <c r="F198" s="34">
        <f>(F194+F195+F196+F197)-(F188+F189+F190+F191+F192+F193)</f>
        <v>1065500</v>
      </c>
      <c r="G198" s="34">
        <f>(G194+G195+G196+G197)-(G188+G189+G190+G191+G192+G193)</f>
        <v>341009.7</v>
      </c>
      <c r="H198" s="34">
        <f>(H194+H195+H196+H197)-(H188+H189+H190+H191+H192+H193)</f>
        <v>691442.9760000006</v>
      </c>
      <c r="I198" s="35">
        <f>(I194+I195+I196+I197)-(I188+I189+I190+I191+I192+I193)</f>
        <v>-374057.0239999996</v>
      </c>
    </row>
    <row r="199" spans="1:9" ht="15.75">
      <c r="A199" s="75"/>
      <c r="B199" s="77"/>
      <c r="C199" s="79"/>
      <c r="D199" s="79"/>
      <c r="E199" s="73"/>
      <c r="F199" s="72"/>
      <c r="G199" s="72"/>
      <c r="H199" s="72"/>
      <c r="I199" s="72"/>
    </row>
    <row r="200" spans="1:9" ht="16.5" thickBot="1">
      <c r="A200" s="76"/>
      <c r="B200" s="78"/>
      <c r="C200" s="80"/>
      <c r="D200" s="80"/>
      <c r="E200" s="74"/>
      <c r="F200" s="66"/>
      <c r="G200" s="66"/>
      <c r="H200" s="66"/>
      <c r="I200" s="66"/>
    </row>
    <row r="201" spans="1:9" ht="15.75">
      <c r="A201" s="22" t="s">
        <v>0</v>
      </c>
      <c r="B201" s="20" t="s">
        <v>17</v>
      </c>
      <c r="C201" s="20" t="s">
        <v>1</v>
      </c>
      <c r="D201" s="20" t="s">
        <v>2</v>
      </c>
      <c r="E201" s="21" t="s">
        <v>3</v>
      </c>
      <c r="F201" s="60"/>
      <c r="G201" s="57" t="s">
        <v>113</v>
      </c>
      <c r="H201" s="61"/>
      <c r="I201" s="64"/>
    </row>
    <row r="202" spans="1:9" ht="16.5" thickBot="1">
      <c r="A202" s="23"/>
      <c r="B202" s="17"/>
      <c r="C202" s="18"/>
      <c r="D202" s="18"/>
      <c r="E202" s="19"/>
      <c r="F202" s="56" t="s">
        <v>116</v>
      </c>
      <c r="G202" s="58" t="str">
        <f>G152</f>
        <v>01-04/2010</v>
      </c>
      <c r="H202" s="62" t="s">
        <v>112</v>
      </c>
      <c r="I202" s="65" t="s">
        <v>114</v>
      </c>
    </row>
    <row r="203" spans="1:9" ht="15.75">
      <c r="A203" s="10">
        <v>36510</v>
      </c>
      <c r="B203" s="13" t="s">
        <v>60</v>
      </c>
      <c r="C203" s="11">
        <v>3147</v>
      </c>
      <c r="D203" s="11" t="s">
        <v>4</v>
      </c>
      <c r="E203" s="16" t="s">
        <v>62</v>
      </c>
      <c r="F203" s="55">
        <v>100</v>
      </c>
      <c r="G203" s="53">
        <v>0</v>
      </c>
      <c r="H203" s="53">
        <f aca="true" t="shared" si="18" ref="H203:H211">G203/4*12</f>
        <v>0</v>
      </c>
      <c r="I203" s="59">
        <f>H203-F203</f>
        <v>-100</v>
      </c>
    </row>
    <row r="204" spans="1:9" ht="15.75">
      <c r="A204" s="8"/>
      <c r="B204" s="12" t="s">
        <v>61</v>
      </c>
      <c r="C204" s="9">
        <v>3311</v>
      </c>
      <c r="D204" s="9" t="s">
        <v>4</v>
      </c>
      <c r="E204" s="15" t="s">
        <v>63</v>
      </c>
      <c r="F204" s="55">
        <v>100</v>
      </c>
      <c r="G204" s="53">
        <v>0</v>
      </c>
      <c r="H204" s="53">
        <f t="shared" si="18"/>
        <v>0</v>
      </c>
      <c r="I204" s="59">
        <f aca="true" t="shared" si="19" ref="I204:I211">H204-F204</f>
        <v>-100</v>
      </c>
    </row>
    <row r="205" spans="1:9" ht="15.75">
      <c r="A205" s="8"/>
      <c r="B205" s="12"/>
      <c r="C205" s="9">
        <v>3482</v>
      </c>
      <c r="D205" s="9" t="s">
        <v>4</v>
      </c>
      <c r="E205" s="15" t="s">
        <v>64</v>
      </c>
      <c r="F205" s="55">
        <v>100</v>
      </c>
      <c r="G205" s="53">
        <v>0</v>
      </c>
      <c r="H205" s="53">
        <f t="shared" si="18"/>
        <v>0</v>
      </c>
      <c r="I205" s="59">
        <f t="shared" si="19"/>
        <v>-100</v>
      </c>
    </row>
    <row r="206" spans="1:9" ht="15.75">
      <c r="A206" s="8"/>
      <c r="B206" s="12"/>
      <c r="C206" s="9">
        <v>3561</v>
      </c>
      <c r="D206" s="9" t="s">
        <v>4</v>
      </c>
      <c r="E206" s="15" t="s">
        <v>66</v>
      </c>
      <c r="F206" s="55">
        <v>400</v>
      </c>
      <c r="G206" s="53">
        <v>30</v>
      </c>
      <c r="H206" s="53">
        <f t="shared" si="18"/>
        <v>90</v>
      </c>
      <c r="I206" s="59">
        <f t="shared" si="19"/>
        <v>-310</v>
      </c>
    </row>
    <row r="207" spans="1:9" ht="15.75">
      <c r="A207" s="8"/>
      <c r="B207" s="12"/>
      <c r="C207" s="9">
        <v>3591</v>
      </c>
      <c r="D207" s="9" t="s">
        <v>4</v>
      </c>
      <c r="E207" s="15" t="s">
        <v>65</v>
      </c>
      <c r="F207" s="55">
        <v>100</v>
      </c>
      <c r="G207" s="53">
        <v>0</v>
      </c>
      <c r="H207" s="53">
        <f t="shared" si="18"/>
        <v>0</v>
      </c>
      <c r="I207" s="59">
        <f t="shared" si="19"/>
        <v>-100</v>
      </c>
    </row>
    <row r="208" spans="1:9" ht="15.75">
      <c r="A208" s="8"/>
      <c r="B208" s="12" t="s">
        <v>44</v>
      </c>
      <c r="C208" s="9">
        <v>4261</v>
      </c>
      <c r="D208" s="9" t="s">
        <v>5</v>
      </c>
      <c r="E208" s="16" t="s">
        <v>68</v>
      </c>
      <c r="F208" s="55">
        <v>3400</v>
      </c>
      <c r="G208" s="53">
        <v>1420.67</v>
      </c>
      <c r="H208" s="53">
        <f t="shared" si="18"/>
        <v>4262.01</v>
      </c>
      <c r="I208" s="59">
        <f t="shared" si="19"/>
        <v>862.0100000000002</v>
      </c>
    </row>
    <row r="209" spans="1:9" ht="15.75">
      <c r="A209" s="8"/>
      <c r="B209" s="12"/>
      <c r="C209" s="9">
        <v>4331</v>
      </c>
      <c r="D209" s="9" t="s">
        <v>5</v>
      </c>
      <c r="E209" s="15" t="s">
        <v>6</v>
      </c>
      <c r="F209" s="55">
        <v>0</v>
      </c>
      <c r="G209" s="53">
        <v>400</v>
      </c>
      <c r="H209" s="53">
        <f t="shared" si="18"/>
        <v>1200</v>
      </c>
      <c r="I209" s="59">
        <f t="shared" si="19"/>
        <v>1200</v>
      </c>
    </row>
    <row r="210" spans="1:9" ht="15.75">
      <c r="A210" s="8"/>
      <c r="B210" s="12" t="s">
        <v>44</v>
      </c>
      <c r="C210" s="9">
        <v>4429</v>
      </c>
      <c r="D210" s="9" t="s">
        <v>5</v>
      </c>
      <c r="E210" s="15" t="s">
        <v>67</v>
      </c>
      <c r="F210" s="55">
        <v>500</v>
      </c>
      <c r="G210" s="53">
        <v>0</v>
      </c>
      <c r="H210" s="53">
        <f t="shared" si="18"/>
        <v>0</v>
      </c>
      <c r="I210" s="59">
        <f t="shared" si="19"/>
        <v>-500</v>
      </c>
    </row>
    <row r="211" spans="1:9" ht="15.75">
      <c r="A211" s="8"/>
      <c r="B211" s="12"/>
      <c r="C211" s="9">
        <v>4431</v>
      </c>
      <c r="D211" s="9" t="s">
        <v>5</v>
      </c>
      <c r="E211" s="16" t="s">
        <v>69</v>
      </c>
      <c r="F211" s="55">
        <v>5500</v>
      </c>
      <c r="G211" s="53">
        <v>6395.57</v>
      </c>
      <c r="H211" s="53">
        <f t="shared" si="18"/>
        <v>19186.71</v>
      </c>
      <c r="I211" s="59">
        <f t="shared" si="19"/>
        <v>13686.71</v>
      </c>
    </row>
    <row r="212" spans="1:9" ht="16.5" thickBot="1">
      <c r="A212" s="30"/>
      <c r="B212" s="31" t="s">
        <v>45</v>
      </c>
      <c r="C212" s="32"/>
      <c r="D212" s="32"/>
      <c r="E212" s="33"/>
      <c r="F212" s="34">
        <f>(F208+F209+F210+F211)-(F203+F204+F205+F206+F207)</f>
        <v>8600</v>
      </c>
      <c r="G212" s="34">
        <f>(G208+G209+G210+G211)-(G203+G204+G205+G206+G207)</f>
        <v>8186.24</v>
      </c>
      <c r="H212" s="34">
        <f>(H208+H209+H210+H211)-(H203+H204+H205+H206+H207)</f>
        <v>24558.72</v>
      </c>
      <c r="I212" s="34">
        <f>(I208+I209+I210+I211)-(I203+I204+I205+I206+I207)</f>
        <v>15958.72</v>
      </c>
    </row>
    <row r="213" spans="1:9" ht="15.75">
      <c r="A213" s="36">
        <v>36511</v>
      </c>
      <c r="B213" s="37" t="s">
        <v>40</v>
      </c>
      <c r="C213" s="38"/>
      <c r="D213" s="38"/>
      <c r="E213" s="44" t="s">
        <v>41</v>
      </c>
      <c r="F213" s="55">
        <v>0</v>
      </c>
      <c r="G213" s="53">
        <v>0</v>
      </c>
      <c r="H213" s="53">
        <f>G213/4*12</f>
        <v>0</v>
      </c>
      <c r="I213" s="59">
        <f>H213-F213</f>
        <v>0</v>
      </c>
    </row>
    <row r="214" spans="1:9" ht="16.5" thickBot="1">
      <c r="A214" s="30"/>
      <c r="B214" s="31" t="s">
        <v>45</v>
      </c>
      <c r="C214" s="32"/>
      <c r="D214" s="32"/>
      <c r="E214" s="33"/>
      <c r="F214" s="34">
        <f>SUM(F213)</f>
        <v>0</v>
      </c>
      <c r="G214" s="34">
        <f>SUM(G213)</f>
        <v>0</v>
      </c>
      <c r="H214" s="34">
        <f>SUM(H213)</f>
        <v>0</v>
      </c>
      <c r="I214" s="35">
        <f>SUM(I213)</f>
        <v>0</v>
      </c>
    </row>
    <row r="215" spans="1:9" ht="15.75">
      <c r="A215" s="10">
        <v>36512</v>
      </c>
      <c r="B215" s="13" t="s">
        <v>42</v>
      </c>
      <c r="C215" s="11">
        <v>3211</v>
      </c>
      <c r="D215" s="11" t="s">
        <v>4</v>
      </c>
      <c r="E215" s="16" t="s">
        <v>10</v>
      </c>
      <c r="F215" s="55">
        <v>50000</v>
      </c>
      <c r="G215" s="53">
        <v>27299.77</v>
      </c>
      <c r="H215" s="53">
        <f>G215/4*12</f>
        <v>81899.31</v>
      </c>
      <c r="I215" s="59">
        <f>H215-F215</f>
        <v>31899.309999999998</v>
      </c>
    </row>
    <row r="216" spans="1:9" ht="15.75">
      <c r="A216" s="10"/>
      <c r="B216" s="13"/>
      <c r="C216" s="11">
        <v>3215</v>
      </c>
      <c r="D216" s="11" t="s">
        <v>4</v>
      </c>
      <c r="E216" s="15" t="s">
        <v>104</v>
      </c>
      <c r="F216" s="55">
        <v>4500</v>
      </c>
      <c r="G216" s="53">
        <v>2039.8</v>
      </c>
      <c r="H216" s="53">
        <f>G216/4*12</f>
        <v>6119.4</v>
      </c>
      <c r="I216" s="59">
        <f>H216-F216</f>
        <v>1619.3999999999996</v>
      </c>
    </row>
    <row r="217" spans="1:9" ht="15.75">
      <c r="A217" s="10"/>
      <c r="B217" s="13"/>
      <c r="C217" s="11">
        <v>3221</v>
      </c>
      <c r="D217" s="11" t="s">
        <v>4</v>
      </c>
      <c r="E217" s="16" t="s">
        <v>12</v>
      </c>
      <c r="F217" s="55">
        <v>3000</v>
      </c>
      <c r="G217" s="53">
        <v>0</v>
      </c>
      <c r="H217" s="53">
        <f>G217/4*12</f>
        <v>0</v>
      </c>
      <c r="I217" s="59">
        <f>H217-F217</f>
        <v>-3000</v>
      </c>
    </row>
    <row r="218" spans="1:9" ht="15.75">
      <c r="A218" s="10"/>
      <c r="B218" s="13"/>
      <c r="C218" s="11">
        <v>4331</v>
      </c>
      <c r="D218" s="11" t="s">
        <v>5</v>
      </c>
      <c r="E218" s="15" t="s">
        <v>6</v>
      </c>
      <c r="F218" s="55">
        <v>300000</v>
      </c>
      <c r="G218" s="53">
        <v>118840.5</v>
      </c>
      <c r="H218" s="53">
        <f>G218/5*12</f>
        <v>285217.19999999995</v>
      </c>
      <c r="I218" s="59">
        <f>H218-F218</f>
        <v>-14782.800000000047</v>
      </c>
    </row>
    <row r="219" spans="1:9" ht="15.75">
      <c r="A219" s="10"/>
      <c r="B219" s="13"/>
      <c r="C219" s="11">
        <v>4332</v>
      </c>
      <c r="D219" s="11" t="s">
        <v>5</v>
      </c>
      <c r="E219" s="15" t="s">
        <v>7</v>
      </c>
      <c r="F219" s="55">
        <v>0</v>
      </c>
      <c r="G219" s="53">
        <v>0</v>
      </c>
      <c r="H219" s="53">
        <f>G219/4*12</f>
        <v>0</v>
      </c>
      <c r="I219" s="59">
        <f>H219-F219</f>
        <v>0</v>
      </c>
    </row>
    <row r="220" spans="1:9" ht="16.5" thickBot="1">
      <c r="A220" s="30"/>
      <c r="B220" s="31" t="s">
        <v>45</v>
      </c>
      <c r="C220" s="32"/>
      <c r="D220" s="32"/>
      <c r="E220" s="33"/>
      <c r="F220" s="34">
        <f>(F218+F219)-(F215+F216+F217)</f>
        <v>242500</v>
      </c>
      <c r="G220" s="34">
        <f>(G218+G219)-(G215+G216+G217)</f>
        <v>89500.93</v>
      </c>
      <c r="H220" s="34">
        <f>(H218+H219)-(H215+H216+H217)</f>
        <v>197198.48999999996</v>
      </c>
      <c r="I220" s="35">
        <f>(I218+I219)-(I215+I216+I217)</f>
        <v>-45301.510000000046</v>
      </c>
    </row>
    <row r="221" spans="1:9" ht="15.75">
      <c r="A221" s="10">
        <v>36513</v>
      </c>
      <c r="B221" s="13" t="s">
        <v>108</v>
      </c>
      <c r="C221" s="11">
        <v>4312</v>
      </c>
      <c r="D221" s="11" t="s">
        <v>5</v>
      </c>
      <c r="E221" s="16" t="s">
        <v>109</v>
      </c>
      <c r="F221" s="55">
        <v>600000</v>
      </c>
      <c r="G221" s="53">
        <v>30000</v>
      </c>
      <c r="H221" s="63">
        <v>600000</v>
      </c>
      <c r="I221" s="59">
        <f>H221-F221</f>
        <v>0</v>
      </c>
    </row>
    <row r="222" spans="1:9" ht="16.5" thickBot="1">
      <c r="A222" s="30"/>
      <c r="B222" s="31" t="s">
        <v>45</v>
      </c>
      <c r="C222" s="32"/>
      <c r="D222" s="32"/>
      <c r="E222" s="33"/>
      <c r="F222" s="34">
        <f>SUM(F221)</f>
        <v>600000</v>
      </c>
      <c r="G222" s="34">
        <f>SUM(G221)</f>
        <v>30000</v>
      </c>
      <c r="H222" s="34">
        <f>SUM(H221)</f>
        <v>600000</v>
      </c>
      <c r="I222" s="35">
        <f>SUM(I221)</f>
        <v>0</v>
      </c>
    </row>
    <row r="223" spans="1:9" ht="15.75">
      <c r="A223" s="10">
        <v>36514</v>
      </c>
      <c r="B223" s="13" t="s">
        <v>43</v>
      </c>
      <c r="C223" s="11">
        <v>3221</v>
      </c>
      <c r="D223" s="11" t="s">
        <v>4</v>
      </c>
      <c r="E223" s="16" t="s">
        <v>12</v>
      </c>
      <c r="F223" s="55">
        <v>1000</v>
      </c>
      <c r="G223" s="53">
        <v>23</v>
      </c>
      <c r="H223" s="53">
        <f>G223/4*12</f>
        <v>69</v>
      </c>
      <c r="I223" s="59">
        <f>H223-F223</f>
        <v>-931</v>
      </c>
    </row>
    <row r="224" spans="1:9" ht="15.75">
      <c r="A224" s="10"/>
      <c r="B224" s="13"/>
      <c r="C224" s="11">
        <v>3225</v>
      </c>
      <c r="D224" s="11" t="s">
        <v>4</v>
      </c>
      <c r="E224" s="15" t="s">
        <v>105</v>
      </c>
      <c r="F224" s="55">
        <v>9500</v>
      </c>
      <c r="G224" s="53">
        <v>4367.5</v>
      </c>
      <c r="H224" s="53">
        <f>G224/4*12</f>
        <v>13102.5</v>
      </c>
      <c r="I224" s="59">
        <f>H224-F224</f>
        <v>3602.5</v>
      </c>
    </row>
    <row r="225" spans="1:9" ht="15.75">
      <c r="A225" s="8"/>
      <c r="B225" s="12"/>
      <c r="C225" s="9">
        <v>4332</v>
      </c>
      <c r="D225" s="9" t="s">
        <v>5</v>
      </c>
      <c r="E225" s="15" t="s">
        <v>7</v>
      </c>
      <c r="F225" s="55">
        <v>400000</v>
      </c>
      <c r="G225" s="53">
        <v>140979.9</v>
      </c>
      <c r="H225" s="53">
        <f>G225/5*12</f>
        <v>338351.76</v>
      </c>
      <c r="I225" s="59">
        <f>H225-F225</f>
        <v>-61648.23999999999</v>
      </c>
    </row>
    <row r="226" spans="1:9" ht="16.5" thickBot="1">
      <c r="A226" s="30"/>
      <c r="B226" s="31" t="s">
        <v>45</v>
      </c>
      <c r="C226" s="32"/>
      <c r="D226" s="32"/>
      <c r="E226" s="33"/>
      <c r="F226" s="34">
        <f>F225-F224-F223</f>
        <v>389500</v>
      </c>
      <c r="G226" s="34">
        <f>G225-G224-G223</f>
        <v>136589.4</v>
      </c>
      <c r="H226" s="34">
        <f>H225-H224-H223</f>
        <v>325180.26</v>
      </c>
      <c r="I226" s="35">
        <f>I225-I224-I223</f>
        <v>-64319.73999999999</v>
      </c>
    </row>
    <row r="227" spans="1:9" ht="15.75">
      <c r="A227" s="10">
        <v>36610</v>
      </c>
      <c r="B227" s="13" t="s">
        <v>50</v>
      </c>
      <c r="C227" s="11">
        <v>3141</v>
      </c>
      <c r="D227" s="11" t="s">
        <v>4</v>
      </c>
      <c r="E227" s="16" t="s">
        <v>53</v>
      </c>
      <c r="F227" s="55">
        <v>0</v>
      </c>
      <c r="G227" s="53">
        <v>0</v>
      </c>
      <c r="H227" s="53">
        <f>G227/4*12</f>
        <v>0</v>
      </c>
      <c r="I227" s="59">
        <f>H227-F227</f>
        <v>0</v>
      </c>
    </row>
    <row r="228" spans="1:9" ht="15.75">
      <c r="A228" s="10"/>
      <c r="B228" s="13"/>
      <c r="C228" s="11">
        <v>4261</v>
      </c>
      <c r="D228" s="11" t="s">
        <v>5</v>
      </c>
      <c r="E228" s="16" t="s">
        <v>68</v>
      </c>
      <c r="F228" s="55">
        <v>1200</v>
      </c>
      <c r="G228" s="53">
        <v>0</v>
      </c>
      <c r="H228" s="53">
        <f>G228/4*12</f>
        <v>0</v>
      </c>
      <c r="I228" s="59">
        <f>H228-F228</f>
        <v>-1200</v>
      </c>
    </row>
    <row r="229" spans="1:9" ht="15.75">
      <c r="A229" s="10"/>
      <c r="B229" s="13"/>
      <c r="C229" s="11">
        <v>4271</v>
      </c>
      <c r="D229" s="11" t="s">
        <v>5</v>
      </c>
      <c r="E229" s="16" t="s">
        <v>86</v>
      </c>
      <c r="F229" s="55">
        <v>15000</v>
      </c>
      <c r="G229" s="53">
        <v>377.01</v>
      </c>
      <c r="H229" s="53">
        <f>G229/4*12</f>
        <v>1131.03</v>
      </c>
      <c r="I229" s="59">
        <f>H229-F229</f>
        <v>-13868.97</v>
      </c>
    </row>
    <row r="230" spans="1:9" ht="15.75">
      <c r="A230" s="10"/>
      <c r="B230" s="13"/>
      <c r="C230" s="11">
        <v>4431</v>
      </c>
      <c r="D230" s="11" t="s">
        <v>5</v>
      </c>
      <c r="E230" s="16" t="s">
        <v>69</v>
      </c>
      <c r="F230" s="55">
        <v>800</v>
      </c>
      <c r="G230" s="53">
        <v>100.2</v>
      </c>
      <c r="H230" s="53">
        <f>G230/4*12</f>
        <v>300.6</v>
      </c>
      <c r="I230" s="59">
        <f>H230-F230</f>
        <v>-499.4</v>
      </c>
    </row>
    <row r="231" spans="1:9" ht="15.75">
      <c r="A231" s="10"/>
      <c r="B231" s="13"/>
      <c r="C231" s="11">
        <v>4458</v>
      </c>
      <c r="D231" s="11" t="s">
        <v>5</v>
      </c>
      <c r="E231" s="16" t="s">
        <v>110</v>
      </c>
      <c r="F231" s="55">
        <v>0</v>
      </c>
      <c r="G231" s="53">
        <v>0</v>
      </c>
      <c r="H231" s="53">
        <f>G231/4*12</f>
        <v>0</v>
      </c>
      <c r="I231" s="59">
        <f>H231-F231</f>
        <v>0</v>
      </c>
    </row>
    <row r="232" spans="1:9" ht="16.5" thickBot="1">
      <c r="A232" s="30"/>
      <c r="B232" s="31" t="s">
        <v>45</v>
      </c>
      <c r="C232" s="32"/>
      <c r="D232" s="32"/>
      <c r="E232" s="33"/>
      <c r="F232" s="34">
        <f>F228+F229+F230+F231-F227</f>
        <v>17000</v>
      </c>
      <c r="G232" s="34">
        <f>G228+G229+G230+G231-G227</f>
        <v>477.21</v>
      </c>
      <c r="H232" s="34">
        <f>H228+H229+H230+H231-H227</f>
        <v>1431.63</v>
      </c>
      <c r="I232" s="35">
        <f>I228+I229+I230+I231-I227</f>
        <v>-15568.369999999999</v>
      </c>
    </row>
    <row r="233" spans="1:9" ht="15.75">
      <c r="A233" s="10">
        <v>36620</v>
      </c>
      <c r="B233" s="13" t="s">
        <v>51</v>
      </c>
      <c r="C233" s="11">
        <v>3141</v>
      </c>
      <c r="D233" s="11" t="s">
        <v>4</v>
      </c>
      <c r="E233" s="16" t="s">
        <v>53</v>
      </c>
      <c r="F233" s="55">
        <v>50100</v>
      </c>
      <c r="G233" s="53">
        <v>28597.64</v>
      </c>
      <c r="H233" s="53">
        <f aca="true" t="shared" si="20" ref="H233:H238">G233/4*12</f>
        <v>85792.92</v>
      </c>
      <c r="I233" s="59">
        <f aca="true" t="shared" si="21" ref="I233:I238">H233-F233</f>
        <v>35692.92</v>
      </c>
    </row>
    <row r="234" spans="1:9" ht="15.75">
      <c r="A234" s="10"/>
      <c r="B234" s="13" t="s">
        <v>52</v>
      </c>
      <c r="C234" s="11">
        <v>3141</v>
      </c>
      <c r="D234" s="11" t="s">
        <v>4</v>
      </c>
      <c r="E234" s="16" t="s">
        <v>102</v>
      </c>
      <c r="F234" s="55">
        <v>19000</v>
      </c>
      <c r="G234" s="53">
        <v>21097.89</v>
      </c>
      <c r="H234" s="53">
        <f t="shared" si="20"/>
        <v>63293.67</v>
      </c>
      <c r="I234" s="59">
        <f t="shared" si="21"/>
        <v>44293.67</v>
      </c>
    </row>
    <row r="235" spans="1:9" ht="15.75">
      <c r="A235" s="10"/>
      <c r="B235" s="13"/>
      <c r="C235" s="11">
        <v>4261</v>
      </c>
      <c r="D235" s="11" t="s">
        <v>5</v>
      </c>
      <c r="E235" s="16" t="s">
        <v>68</v>
      </c>
      <c r="F235" s="55">
        <v>5000</v>
      </c>
      <c r="G235" s="53">
        <v>0</v>
      </c>
      <c r="H235" s="53">
        <f t="shared" si="20"/>
        <v>0</v>
      </c>
      <c r="I235" s="59">
        <f t="shared" si="21"/>
        <v>-5000</v>
      </c>
    </row>
    <row r="236" spans="1:9" ht="15.75">
      <c r="A236" s="10" t="s">
        <v>44</v>
      </c>
      <c r="B236" s="13" t="s">
        <v>44</v>
      </c>
      <c r="C236" s="11">
        <v>4271</v>
      </c>
      <c r="D236" s="11" t="s">
        <v>5</v>
      </c>
      <c r="E236" s="16" t="s">
        <v>88</v>
      </c>
      <c r="F236" s="55">
        <v>40000</v>
      </c>
      <c r="G236" s="53">
        <v>1489.05</v>
      </c>
      <c r="H236" s="53">
        <f t="shared" si="20"/>
        <v>4467.15</v>
      </c>
      <c r="I236" s="59">
        <f t="shared" si="21"/>
        <v>-35532.85</v>
      </c>
    </row>
    <row r="237" spans="1:9" ht="15.75">
      <c r="A237" s="10"/>
      <c r="B237" s="13"/>
      <c r="C237" s="11">
        <v>4312</v>
      </c>
      <c r="D237" s="11" t="s">
        <v>5</v>
      </c>
      <c r="E237" s="16" t="s">
        <v>103</v>
      </c>
      <c r="F237" s="55">
        <v>19000</v>
      </c>
      <c r="G237" s="53">
        <v>0</v>
      </c>
      <c r="H237" s="53">
        <f t="shared" si="20"/>
        <v>0</v>
      </c>
      <c r="I237" s="59">
        <f t="shared" si="21"/>
        <v>-19000</v>
      </c>
    </row>
    <row r="238" spans="1:9" ht="15.75">
      <c r="A238" s="10"/>
      <c r="B238" s="13"/>
      <c r="C238" s="11">
        <v>4431</v>
      </c>
      <c r="D238" s="11" t="s">
        <v>5</v>
      </c>
      <c r="E238" s="16" t="s">
        <v>69</v>
      </c>
      <c r="F238" s="55">
        <v>13000</v>
      </c>
      <c r="G238" s="53">
        <v>2906.4</v>
      </c>
      <c r="H238" s="53">
        <f t="shared" si="20"/>
        <v>8719.2</v>
      </c>
      <c r="I238" s="59">
        <f t="shared" si="21"/>
        <v>-4280.799999999999</v>
      </c>
    </row>
    <row r="239" spans="1:9" ht="16.5" thickBot="1">
      <c r="A239" s="30"/>
      <c r="B239" s="31" t="s">
        <v>45</v>
      </c>
      <c r="C239" s="32"/>
      <c r="D239" s="32"/>
      <c r="E239" s="33"/>
      <c r="F239" s="34">
        <f>(F235+F236+F237+F238)-(F233+F234)</f>
        <v>7900</v>
      </c>
      <c r="G239" s="34">
        <f>(G235+G236+G237+G238)-(G233+G234)</f>
        <v>-45300.08</v>
      </c>
      <c r="H239" s="34">
        <f>(H235+H236+H237+H238)-(H233+H234)</f>
        <v>-135900.24</v>
      </c>
      <c r="I239" s="35">
        <f>(I235+I236+I237+I238)-(I233+I234)</f>
        <v>-143800.24</v>
      </c>
    </row>
    <row r="240" spans="1:9" ht="15.75">
      <c r="A240" s="10">
        <v>36630</v>
      </c>
      <c r="B240" s="13" t="s">
        <v>58</v>
      </c>
      <c r="C240" s="11">
        <v>3140</v>
      </c>
      <c r="D240" s="11" t="s">
        <v>4</v>
      </c>
      <c r="E240" s="16" t="s">
        <v>90</v>
      </c>
      <c r="F240" s="55">
        <v>47000</v>
      </c>
      <c r="G240" s="53">
        <v>15903.73</v>
      </c>
      <c r="H240" s="53">
        <f aca="true" t="shared" si="22" ref="H240:H247">G240/4*12</f>
        <v>47711.19</v>
      </c>
      <c r="I240" s="59">
        <f aca="true" t="shared" si="23" ref="I240:I247">H240-F240</f>
        <v>711.1900000000023</v>
      </c>
    </row>
    <row r="241" spans="1:9" ht="15.75">
      <c r="A241" s="10"/>
      <c r="B241" s="12" t="s">
        <v>59</v>
      </c>
      <c r="C241" s="11">
        <v>3141</v>
      </c>
      <c r="D241" s="11" t="s">
        <v>4</v>
      </c>
      <c r="E241" s="16" t="s">
        <v>53</v>
      </c>
      <c r="F241" s="55">
        <v>200700</v>
      </c>
      <c r="G241" s="53">
        <v>84256.55</v>
      </c>
      <c r="H241" s="53">
        <f t="shared" si="22"/>
        <v>252769.65000000002</v>
      </c>
      <c r="I241" s="59">
        <f t="shared" si="23"/>
        <v>52069.65000000002</v>
      </c>
    </row>
    <row r="242" spans="1:9" ht="15.75">
      <c r="A242" s="10"/>
      <c r="B242" s="13"/>
      <c r="C242" s="11">
        <v>3488</v>
      </c>
      <c r="D242" s="11" t="s">
        <v>4</v>
      </c>
      <c r="E242" s="16" t="s">
        <v>81</v>
      </c>
      <c r="F242" s="55">
        <v>0</v>
      </c>
      <c r="G242" s="53">
        <v>100</v>
      </c>
      <c r="H242" s="53">
        <f t="shared" si="22"/>
        <v>300</v>
      </c>
      <c r="I242" s="59">
        <f t="shared" si="23"/>
        <v>300</v>
      </c>
    </row>
    <row r="243" spans="1:9" ht="15.75">
      <c r="A243" s="8"/>
      <c r="B243" s="12"/>
      <c r="C243" s="9">
        <v>4261</v>
      </c>
      <c r="D243" s="9" t="s">
        <v>5</v>
      </c>
      <c r="E243" s="16" t="s">
        <v>68</v>
      </c>
      <c r="F243" s="55">
        <v>7500</v>
      </c>
      <c r="G243" s="53">
        <v>906.6</v>
      </c>
      <c r="H243" s="53">
        <f t="shared" si="22"/>
        <v>2719.8</v>
      </c>
      <c r="I243" s="59">
        <f t="shared" si="23"/>
        <v>-4780.2</v>
      </c>
    </row>
    <row r="244" spans="1:9" ht="15.75">
      <c r="A244" s="8"/>
      <c r="B244" s="12"/>
      <c r="C244" s="9">
        <v>4271</v>
      </c>
      <c r="D244" s="9" t="s">
        <v>5</v>
      </c>
      <c r="E244" s="16" t="s">
        <v>121</v>
      </c>
      <c r="F244" s="55">
        <v>7000</v>
      </c>
      <c r="G244" s="53">
        <v>51</v>
      </c>
      <c r="H244" s="53">
        <f t="shared" si="22"/>
        <v>153</v>
      </c>
      <c r="I244" s="59">
        <f t="shared" si="23"/>
        <v>-6847</v>
      </c>
    </row>
    <row r="245" spans="1:9" ht="15.75">
      <c r="A245" s="8"/>
      <c r="B245" s="12"/>
      <c r="C245" s="9">
        <v>4271</v>
      </c>
      <c r="D245" s="9" t="s">
        <v>5</v>
      </c>
      <c r="E245" s="16" t="s">
        <v>122</v>
      </c>
      <c r="F245" s="55">
        <v>225000</v>
      </c>
      <c r="G245" s="53">
        <v>34762.76</v>
      </c>
      <c r="H245" s="53">
        <f t="shared" si="22"/>
        <v>104288.28</v>
      </c>
      <c r="I245" s="59">
        <f t="shared" si="23"/>
        <v>-120711.72</v>
      </c>
    </row>
    <row r="246" spans="1:9" ht="15.75">
      <c r="A246" s="8"/>
      <c r="B246" s="12"/>
      <c r="C246" s="9">
        <v>4317</v>
      </c>
      <c r="D246" s="9" t="s">
        <v>5</v>
      </c>
      <c r="E246" s="16" t="s">
        <v>93</v>
      </c>
      <c r="F246" s="55">
        <v>0</v>
      </c>
      <c r="G246" s="53">
        <v>2830.68</v>
      </c>
      <c r="H246" s="53">
        <f t="shared" si="22"/>
        <v>8492.039999999999</v>
      </c>
      <c r="I246" s="59">
        <f t="shared" si="23"/>
        <v>8492.039999999999</v>
      </c>
    </row>
    <row r="247" spans="1:9" ht="15.75">
      <c r="A247" s="8"/>
      <c r="B247" s="12"/>
      <c r="C247" s="9">
        <v>4431</v>
      </c>
      <c r="D247" s="9" t="s">
        <v>5</v>
      </c>
      <c r="E247" s="16" t="s">
        <v>87</v>
      </c>
      <c r="F247" s="55">
        <v>6500</v>
      </c>
      <c r="G247" s="53">
        <v>5749.18</v>
      </c>
      <c r="H247" s="53">
        <f t="shared" si="22"/>
        <v>17247.54</v>
      </c>
      <c r="I247" s="59">
        <f t="shared" si="23"/>
        <v>10747.54</v>
      </c>
    </row>
    <row r="248" spans="1:9" ht="16.5" thickBot="1">
      <c r="A248" s="30"/>
      <c r="B248" s="31" t="s">
        <v>45</v>
      </c>
      <c r="C248" s="32"/>
      <c r="D248" s="32"/>
      <c r="E248" s="33"/>
      <c r="F248" s="34">
        <f>F243+F244+F245+F246+F247-F240-F241-F242</f>
        <v>-1700</v>
      </c>
      <c r="G248" s="34">
        <f>G243+G244+G245+G246+G247-G240-G241-G242</f>
        <v>-55960.06</v>
      </c>
      <c r="H248" s="34">
        <f>H243+H244+H245+H246+H247-H240-H241-H242</f>
        <v>-167880.18000000002</v>
      </c>
      <c r="I248" s="35">
        <f>I243+I244+I245+I246+I247-I240-I241-I242</f>
        <v>-166180.18000000005</v>
      </c>
    </row>
    <row r="249" spans="1:9" ht="15.75">
      <c r="A249" s="75"/>
      <c r="B249" s="77"/>
      <c r="C249" s="79"/>
      <c r="D249" s="79"/>
      <c r="E249" s="73"/>
      <c r="F249" s="72"/>
      <c r="G249" s="72"/>
      <c r="H249" s="72"/>
      <c r="I249" s="72"/>
    </row>
    <row r="250" spans="1:9" ht="16.5" thickBot="1">
      <c r="A250" s="76"/>
      <c r="B250" s="78"/>
      <c r="C250" s="80"/>
      <c r="D250" s="80"/>
      <c r="E250" s="74"/>
      <c r="F250" s="66"/>
      <c r="G250" s="66"/>
      <c r="H250" s="66"/>
      <c r="I250" s="66"/>
    </row>
    <row r="251" spans="1:9" ht="15.75">
      <c r="A251" s="22" t="s">
        <v>0</v>
      </c>
      <c r="B251" s="20" t="s">
        <v>17</v>
      </c>
      <c r="C251" s="20" t="s">
        <v>1</v>
      </c>
      <c r="D251" s="20" t="s">
        <v>2</v>
      </c>
      <c r="E251" s="21" t="s">
        <v>3</v>
      </c>
      <c r="F251" s="60"/>
      <c r="G251" s="57" t="s">
        <v>113</v>
      </c>
      <c r="H251" s="61"/>
      <c r="I251" s="64"/>
    </row>
    <row r="252" spans="1:9" ht="16.5" thickBot="1">
      <c r="A252" s="23"/>
      <c r="B252" s="17"/>
      <c r="C252" s="18"/>
      <c r="D252" s="18"/>
      <c r="E252" s="19"/>
      <c r="F252" s="56" t="s">
        <v>116</v>
      </c>
      <c r="G252" s="58" t="str">
        <f>G202</f>
        <v>01-04/2010</v>
      </c>
      <c r="H252" s="62" t="s">
        <v>112</v>
      </c>
      <c r="I252" s="65" t="s">
        <v>114</v>
      </c>
    </row>
    <row r="253" spans="1:9" ht="15.75">
      <c r="A253" s="10">
        <v>36640</v>
      </c>
      <c r="B253" s="13" t="s">
        <v>119</v>
      </c>
      <c r="C253" s="11">
        <v>3141</v>
      </c>
      <c r="D253" s="9" t="s">
        <v>4</v>
      </c>
      <c r="E253" s="16" t="s">
        <v>53</v>
      </c>
      <c r="F253" s="55">
        <v>0</v>
      </c>
      <c r="G253" s="53">
        <v>0</v>
      </c>
      <c r="H253" s="53">
        <f>G253/4*12</f>
        <v>0</v>
      </c>
      <c r="I253" s="59">
        <f>H253-F253</f>
        <v>0</v>
      </c>
    </row>
    <row r="254" spans="1:9" ht="15.75">
      <c r="A254" s="8"/>
      <c r="B254" s="12"/>
      <c r="C254" s="11">
        <v>4261</v>
      </c>
      <c r="D254" s="9" t="s">
        <v>5</v>
      </c>
      <c r="E254" s="16" t="s">
        <v>68</v>
      </c>
      <c r="F254" s="55">
        <v>1200</v>
      </c>
      <c r="G254" s="53">
        <v>204.9</v>
      </c>
      <c r="H254" s="53">
        <f>G254/4*12</f>
        <v>614.7</v>
      </c>
      <c r="I254" s="59">
        <f>H254-F254</f>
        <v>-585.3</v>
      </c>
    </row>
    <row r="255" spans="1:9" ht="15.75">
      <c r="A255" s="8"/>
      <c r="B255" s="12"/>
      <c r="C255" s="11">
        <v>4271</v>
      </c>
      <c r="D255" s="9" t="s">
        <v>5</v>
      </c>
      <c r="E255" s="16" t="s">
        <v>120</v>
      </c>
      <c r="F255" s="55">
        <v>10000</v>
      </c>
      <c r="G255" s="53">
        <v>20</v>
      </c>
      <c r="H255" s="53">
        <f>G255/4*12</f>
        <v>60</v>
      </c>
      <c r="I255" s="59">
        <f>H255-F255</f>
        <v>-9940</v>
      </c>
    </row>
    <row r="256" spans="1:9" ht="15.75">
      <c r="A256" s="8"/>
      <c r="B256" s="12"/>
      <c r="C256" s="11">
        <v>4431</v>
      </c>
      <c r="D256" s="9" t="s">
        <v>5</v>
      </c>
      <c r="E256" s="16" t="s">
        <v>69</v>
      </c>
      <c r="F256" s="55">
        <v>1500</v>
      </c>
      <c r="G256" s="53">
        <v>124.3</v>
      </c>
      <c r="H256" s="53">
        <f>G256/4*12</f>
        <v>372.9</v>
      </c>
      <c r="I256" s="59">
        <f>H256-F256</f>
        <v>-1127.1</v>
      </c>
    </row>
    <row r="257" spans="1:9" ht="16.5" thickBot="1">
      <c r="A257" s="30"/>
      <c r="B257" s="31" t="s">
        <v>45</v>
      </c>
      <c r="C257" s="32"/>
      <c r="D257" s="32"/>
      <c r="E257" s="33"/>
      <c r="F257" s="34">
        <f>F254+F255+F256-F253</f>
        <v>12700</v>
      </c>
      <c r="G257" s="34">
        <f>G254+G255+G256-G253</f>
        <v>349.2</v>
      </c>
      <c r="H257" s="34">
        <f>H254+H255+H256-H253</f>
        <v>1047.6</v>
      </c>
      <c r="I257" s="35">
        <f>I254+I255+I256-I253</f>
        <v>-11652.4</v>
      </c>
    </row>
    <row r="258" spans="1:9" ht="15.75">
      <c r="A258" s="40">
        <v>36751</v>
      </c>
      <c r="B258" s="41" t="s">
        <v>70</v>
      </c>
      <c r="C258" s="42">
        <v>4261</v>
      </c>
      <c r="D258" s="42" t="s">
        <v>5</v>
      </c>
      <c r="E258" s="16" t="s">
        <v>68</v>
      </c>
      <c r="F258" s="55">
        <v>2000</v>
      </c>
      <c r="G258" s="53">
        <v>197.1</v>
      </c>
      <c r="H258" s="53">
        <f>G258/4*12</f>
        <v>591.3</v>
      </c>
      <c r="I258" s="59">
        <f>H258-F258</f>
        <v>-1408.7</v>
      </c>
    </row>
    <row r="259" spans="1:9" ht="15.75">
      <c r="A259" s="8"/>
      <c r="B259" s="12" t="s">
        <v>71</v>
      </c>
      <c r="C259" s="9">
        <v>4331</v>
      </c>
      <c r="D259" s="9" t="s">
        <v>5</v>
      </c>
      <c r="E259" s="15" t="s">
        <v>6</v>
      </c>
      <c r="F259" s="55">
        <v>1500</v>
      </c>
      <c r="G259" s="53">
        <v>50</v>
      </c>
      <c r="H259" s="53">
        <f>G259/4*12</f>
        <v>150</v>
      </c>
      <c r="I259" s="59">
        <f>H259-F259</f>
        <v>-1350</v>
      </c>
    </row>
    <row r="260" spans="1:9" ht="15.75">
      <c r="A260" s="8"/>
      <c r="B260" s="12"/>
      <c r="C260" s="11">
        <v>4431</v>
      </c>
      <c r="D260" s="11" t="s">
        <v>5</v>
      </c>
      <c r="E260" s="16" t="s">
        <v>69</v>
      </c>
      <c r="F260" s="55">
        <v>3200</v>
      </c>
      <c r="G260" s="53">
        <v>317.65</v>
      </c>
      <c r="H260" s="53">
        <f>G260/4*12</f>
        <v>952.9499999999999</v>
      </c>
      <c r="I260" s="59">
        <f>H260-F260</f>
        <v>-2247.05</v>
      </c>
    </row>
    <row r="261" spans="1:9" ht="16.5" thickBot="1">
      <c r="A261" s="30"/>
      <c r="B261" s="31" t="s">
        <v>45</v>
      </c>
      <c r="C261" s="32"/>
      <c r="D261" s="32"/>
      <c r="E261" s="33"/>
      <c r="F261" s="34">
        <f>SUM(F258:F260)</f>
        <v>6700</v>
      </c>
      <c r="G261" s="34">
        <f>SUM(G258:G260)</f>
        <v>564.75</v>
      </c>
      <c r="H261" s="34">
        <f>SUM(H258:H260)</f>
        <v>1694.25</v>
      </c>
      <c r="I261" s="35">
        <f>SUM(I258:I260)</f>
        <v>-5005.75</v>
      </c>
    </row>
    <row r="262" spans="1:9" ht="15.75">
      <c r="A262" s="40">
        <v>36752</v>
      </c>
      <c r="B262" s="41" t="s">
        <v>72</v>
      </c>
      <c r="C262" s="42">
        <v>4261</v>
      </c>
      <c r="D262" s="42" t="s">
        <v>5</v>
      </c>
      <c r="E262" s="16" t="s">
        <v>68</v>
      </c>
      <c r="F262" s="55">
        <v>600</v>
      </c>
      <c r="G262" s="53">
        <v>0</v>
      </c>
      <c r="H262" s="53">
        <f>G262/4*12</f>
        <v>0</v>
      </c>
      <c r="I262" s="59">
        <f>H262-F262</f>
        <v>-600</v>
      </c>
    </row>
    <row r="263" spans="1:9" ht="15.75">
      <c r="A263" s="8"/>
      <c r="B263" s="12" t="s">
        <v>73</v>
      </c>
      <c r="C263" s="9">
        <v>4331</v>
      </c>
      <c r="D263" s="9" t="s">
        <v>5</v>
      </c>
      <c r="E263" s="15" t="s">
        <v>6</v>
      </c>
      <c r="F263" s="55">
        <v>1000</v>
      </c>
      <c r="G263" s="53">
        <v>0</v>
      </c>
      <c r="H263" s="53">
        <f>G263/4*12</f>
        <v>0</v>
      </c>
      <c r="I263" s="59">
        <f>H263-F263</f>
        <v>-1000</v>
      </c>
    </row>
    <row r="264" spans="1:9" ht="15.75">
      <c r="A264" s="8"/>
      <c r="B264" s="12" t="s">
        <v>74</v>
      </c>
      <c r="C264" s="11">
        <v>4431</v>
      </c>
      <c r="D264" s="11" t="s">
        <v>5</v>
      </c>
      <c r="E264" s="16" t="s">
        <v>69</v>
      </c>
      <c r="F264" s="55">
        <v>300</v>
      </c>
      <c r="G264" s="53">
        <v>120.1</v>
      </c>
      <c r="H264" s="53">
        <f>G264/4*12</f>
        <v>360.29999999999995</v>
      </c>
      <c r="I264" s="59">
        <f>H264-F264</f>
        <v>60.299999999999955</v>
      </c>
    </row>
    <row r="265" spans="1:9" ht="16.5" thickBot="1">
      <c r="A265" s="30"/>
      <c r="B265" s="31" t="s">
        <v>45</v>
      </c>
      <c r="C265" s="32"/>
      <c r="D265" s="32"/>
      <c r="E265" s="33"/>
      <c r="F265" s="34">
        <f>SUM(F262:F264)</f>
        <v>1900</v>
      </c>
      <c r="G265" s="34">
        <f>SUM(G262:G264)</f>
        <v>120.1</v>
      </c>
      <c r="H265" s="34">
        <f>SUM(H262:H264)</f>
        <v>360.29999999999995</v>
      </c>
      <c r="I265" s="35">
        <f>SUM(I262:I264)</f>
        <v>-1539.7</v>
      </c>
    </row>
    <row r="266" spans="1:9" ht="15.75">
      <c r="A266" s="36">
        <v>36753</v>
      </c>
      <c r="B266" s="37" t="s">
        <v>89</v>
      </c>
      <c r="C266" s="42">
        <v>4261</v>
      </c>
      <c r="D266" s="42" t="s">
        <v>5</v>
      </c>
      <c r="E266" s="16" t="s">
        <v>68</v>
      </c>
      <c r="F266" s="55">
        <v>600</v>
      </c>
      <c r="G266" s="53">
        <v>19.2</v>
      </c>
      <c r="H266" s="53">
        <f>G266/4*12</f>
        <v>57.599999999999994</v>
      </c>
      <c r="I266" s="59">
        <f>H266-F266</f>
        <v>-542.4</v>
      </c>
    </row>
    <row r="267" spans="1:9" ht="15.75">
      <c r="A267" s="45"/>
      <c r="B267" s="46"/>
      <c r="C267" s="11">
        <v>4271</v>
      </c>
      <c r="D267" s="11" t="s">
        <v>5</v>
      </c>
      <c r="E267" s="16" t="s">
        <v>88</v>
      </c>
      <c r="F267" s="55">
        <v>7000</v>
      </c>
      <c r="G267" s="53">
        <v>0</v>
      </c>
      <c r="H267" s="53">
        <f>G267/4*12</f>
        <v>0</v>
      </c>
      <c r="I267" s="59">
        <f>H267-F267</f>
        <v>-7000</v>
      </c>
    </row>
    <row r="268" spans="1:9" ht="15.75">
      <c r="A268" s="45"/>
      <c r="B268" s="46"/>
      <c r="C268" s="11">
        <v>4431</v>
      </c>
      <c r="D268" s="11" t="s">
        <v>5</v>
      </c>
      <c r="E268" s="16" t="s">
        <v>69</v>
      </c>
      <c r="F268" s="55">
        <v>300</v>
      </c>
      <c r="G268" s="53">
        <v>146.4</v>
      </c>
      <c r="H268" s="53">
        <f>G268/4*12</f>
        <v>439.20000000000005</v>
      </c>
      <c r="I268" s="59">
        <f>H268-F268</f>
        <v>139.20000000000005</v>
      </c>
    </row>
    <row r="269" spans="1:9" ht="16.5" thickBot="1">
      <c r="A269" s="30"/>
      <c r="B269" s="31" t="s">
        <v>45</v>
      </c>
      <c r="C269" s="32"/>
      <c r="D269" s="32"/>
      <c r="E269" s="33"/>
      <c r="F269" s="34">
        <f>SUM(F266:F268)</f>
        <v>7900</v>
      </c>
      <c r="G269" s="34">
        <f>SUM(G266:G268)</f>
        <v>165.6</v>
      </c>
      <c r="H269" s="34">
        <f>SUM(H266:H268)</f>
        <v>496.80000000000007</v>
      </c>
      <c r="I269" s="35">
        <f>SUM(I266:I268)</f>
        <v>-7403.2</v>
      </c>
    </row>
    <row r="270" spans="1:9" ht="15.75">
      <c r="A270" s="10">
        <v>36754</v>
      </c>
      <c r="B270" s="13" t="s">
        <v>75</v>
      </c>
      <c r="C270" s="42">
        <v>3214</v>
      </c>
      <c r="D270" s="42" t="s">
        <v>4</v>
      </c>
      <c r="E270" s="16" t="s">
        <v>107</v>
      </c>
      <c r="F270" s="55">
        <v>200</v>
      </c>
      <c r="G270" s="53">
        <v>0</v>
      </c>
      <c r="H270" s="53">
        <f aca="true" t="shared" si="24" ref="H270:H275">G270/4*12</f>
        <v>0</v>
      </c>
      <c r="I270" s="59">
        <f aca="true" t="shared" si="25" ref="I270:I275">H270-F270</f>
        <v>-200</v>
      </c>
    </row>
    <row r="271" spans="1:9" ht="15.75">
      <c r="A271" s="10"/>
      <c r="B271" s="12" t="s">
        <v>76</v>
      </c>
      <c r="C271" s="11">
        <v>4261</v>
      </c>
      <c r="D271" s="11" t="s">
        <v>5</v>
      </c>
      <c r="E271" s="16" t="s">
        <v>68</v>
      </c>
      <c r="F271" s="55">
        <v>1000</v>
      </c>
      <c r="G271" s="53">
        <v>0</v>
      </c>
      <c r="H271" s="53">
        <f t="shared" si="24"/>
        <v>0</v>
      </c>
      <c r="I271" s="59">
        <f t="shared" si="25"/>
        <v>-1000</v>
      </c>
    </row>
    <row r="272" spans="1:9" ht="15.75">
      <c r="A272" s="10"/>
      <c r="B272" s="12" t="s">
        <v>101</v>
      </c>
      <c r="C272" s="9">
        <v>4331</v>
      </c>
      <c r="D272" s="9" t="s">
        <v>5</v>
      </c>
      <c r="E272" s="15" t="s">
        <v>6</v>
      </c>
      <c r="F272" s="55">
        <v>600000</v>
      </c>
      <c r="G272" s="53">
        <v>258326.95</v>
      </c>
      <c r="H272" s="53">
        <f t="shared" si="24"/>
        <v>774980.8500000001</v>
      </c>
      <c r="I272" s="59">
        <f t="shared" si="25"/>
        <v>174980.8500000001</v>
      </c>
    </row>
    <row r="273" spans="1:9" ht="15.75">
      <c r="A273" s="8"/>
      <c r="B273" s="12"/>
      <c r="C273" s="9">
        <v>4332</v>
      </c>
      <c r="D273" s="9" t="s">
        <v>5</v>
      </c>
      <c r="E273" s="15" t="s">
        <v>7</v>
      </c>
      <c r="F273" s="55">
        <v>0</v>
      </c>
      <c r="G273" s="53">
        <v>0</v>
      </c>
      <c r="H273" s="53">
        <f t="shared" si="24"/>
        <v>0</v>
      </c>
      <c r="I273" s="59">
        <f t="shared" si="25"/>
        <v>0</v>
      </c>
    </row>
    <row r="274" spans="1:9" ht="15.75">
      <c r="A274" s="8"/>
      <c r="B274" s="12"/>
      <c r="C274" s="11">
        <v>4431</v>
      </c>
      <c r="D274" s="11" t="s">
        <v>5</v>
      </c>
      <c r="E274" s="16" t="s">
        <v>69</v>
      </c>
      <c r="F274" s="55">
        <v>200</v>
      </c>
      <c r="G274" s="53">
        <v>13.2</v>
      </c>
      <c r="H274" s="53">
        <f t="shared" si="24"/>
        <v>39.599999999999994</v>
      </c>
      <c r="I274" s="59">
        <f t="shared" si="25"/>
        <v>-160.4</v>
      </c>
    </row>
    <row r="275" spans="1:9" ht="15.75">
      <c r="A275" s="8"/>
      <c r="B275" s="12"/>
      <c r="C275" s="11">
        <v>4452</v>
      </c>
      <c r="D275" s="11" t="s">
        <v>5</v>
      </c>
      <c r="E275" s="16" t="s">
        <v>14</v>
      </c>
      <c r="F275" s="55">
        <v>1000</v>
      </c>
      <c r="G275" s="53">
        <v>0</v>
      </c>
      <c r="H275" s="53">
        <f t="shared" si="24"/>
        <v>0</v>
      </c>
      <c r="I275" s="59">
        <f t="shared" si="25"/>
        <v>-1000</v>
      </c>
    </row>
    <row r="276" spans="1:9" ht="16.5" thickBot="1">
      <c r="A276" s="30"/>
      <c r="B276" s="31" t="s">
        <v>45</v>
      </c>
      <c r="C276" s="32"/>
      <c r="D276" s="32"/>
      <c r="E276" s="33"/>
      <c r="F276" s="34">
        <f>F275+F274+F273+F272+F271-F270</f>
        <v>602000</v>
      </c>
      <c r="G276" s="34">
        <f>G275+G274+G273+G272+G271-G270</f>
        <v>258340.15000000002</v>
      </c>
      <c r="H276" s="34">
        <f>H275+H274+H273+H272+H271-H270</f>
        <v>775020.4500000001</v>
      </c>
      <c r="I276" s="35">
        <f>I275+I274+I273+I272+I271-I270</f>
        <v>173020.4500000001</v>
      </c>
    </row>
    <row r="277" spans="1:9" s="29" customFormat="1" ht="18.75" thickBot="1">
      <c r="A277" s="26"/>
      <c r="B277" s="27" t="s">
        <v>46</v>
      </c>
      <c r="C277" s="26"/>
      <c r="D277" s="26"/>
      <c r="E277" s="28"/>
      <c r="F277" s="25">
        <f>F4+F6+F10+F20+F23+F33+F37+F39+F44+F65+F67+F69+F75+F81+F83+F87+F91+F96+F108+F116+F127+F130+F144+F166+F177+F180+F183+F187+F198+F212+F214+F220+F222+F226+F232+F239+F248+F257+F261+F265+F269+F276</f>
        <v>13453000</v>
      </c>
      <c r="G277" s="25">
        <f>G4+G6+G10+G20+G23+G33+G37+G39+G44+G65+G67+G69+G75+G81+G83+G87+G91+G96+G108+G116+G127+G130+G144+G166+G177+G180+G183+G187+G198+G212+G214+G220+G222+G226+G232+G239+G248+G257+G261+G265+G269+G276</f>
        <v>4487191.240000001</v>
      </c>
      <c r="H277" s="25">
        <f>H4+H6+H10+H20+H23+H33+H37+H39+H44+H65+H67+H69+H75+H81+H83+H87+H91+H96+H108+H116+H127+H130+H144+H166+H177+H180+H183+H187+H198+H212+H214+H220+H222+H226+H232+H239+H248+H257+H261+H265+H269+H276</f>
        <v>13084724.354</v>
      </c>
      <c r="I277" s="24">
        <f>I4+I6+I10+I20+I23+I33+I37+I39+I44+I65+I67+I69+I75+I81+I83+I87+I91+I96+I108+I116+I127+I130+I144+I166+I177+I180+I183+I187+I198+I212+I214+I220+I222+I226+I232+I239+I248+I257+I261+I265+I269+I276</f>
        <v>-368275.6459999997</v>
      </c>
    </row>
    <row r="278" spans="2:3" ht="15.75">
      <c r="B278" s="1"/>
      <c r="C278" s="4" t="s">
        <v>44</v>
      </c>
    </row>
    <row r="279" spans="2:4" ht="15.75">
      <c r="B279" s="1"/>
      <c r="D279" s="4" t="s">
        <v>16</v>
      </c>
    </row>
    <row r="280" spans="2:5" ht="15.75">
      <c r="B280" s="1"/>
      <c r="E280" s="6" t="s">
        <v>44</v>
      </c>
    </row>
    <row r="281" ht="15.75">
      <c r="B281" s="1"/>
    </row>
    <row r="282" spans="2:9" ht="15.75">
      <c r="B282" s="1" t="s">
        <v>44</v>
      </c>
      <c r="I282" s="7" t="s">
        <v>44</v>
      </c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  <row r="888" ht="15.75">
      <c r="B888" s="1"/>
    </row>
    <row r="889" ht="15.75">
      <c r="B889" s="1"/>
    </row>
    <row r="890" ht="15.75">
      <c r="B890" s="1"/>
    </row>
    <row r="891" ht="15.75">
      <c r="B891" s="1"/>
    </row>
    <row r="892" ht="15.75">
      <c r="B892" s="1"/>
    </row>
    <row r="893" ht="15.75">
      <c r="B893" s="1"/>
    </row>
    <row r="894" ht="15.75">
      <c r="B894" s="1"/>
    </row>
    <row r="895" ht="15.75">
      <c r="B895" s="1"/>
    </row>
    <row r="896" ht="15.75">
      <c r="B896" s="1"/>
    </row>
    <row r="897" ht="15.75">
      <c r="B897" s="1"/>
    </row>
    <row r="898" ht="15.75">
      <c r="B898" s="1"/>
    </row>
    <row r="899" ht="15.75">
      <c r="B899" s="1"/>
    </row>
    <row r="900" ht="15.75">
      <c r="B900" s="1"/>
    </row>
    <row r="901" ht="15.75">
      <c r="B901" s="1"/>
    </row>
    <row r="902" ht="15.75">
      <c r="B902" s="1"/>
    </row>
    <row r="903" ht="15.75">
      <c r="B903" s="1"/>
    </row>
    <row r="904" ht="15.75">
      <c r="B904" s="1"/>
    </row>
    <row r="905" ht="15.75">
      <c r="B905" s="1"/>
    </row>
    <row r="906" ht="15.75">
      <c r="B906" s="1"/>
    </row>
    <row r="907" ht="15.75">
      <c r="B907" s="1"/>
    </row>
    <row r="908" ht="15.75">
      <c r="B908" s="1"/>
    </row>
    <row r="909" ht="15.75">
      <c r="B909" s="1"/>
    </row>
    <row r="910" ht="15.75">
      <c r="B910" s="1"/>
    </row>
    <row r="911" ht="15.75">
      <c r="B911" s="1"/>
    </row>
    <row r="912" ht="15.75">
      <c r="B912" s="1"/>
    </row>
    <row r="913" ht="15.75">
      <c r="B913" s="1"/>
    </row>
    <row r="914" ht="15.75">
      <c r="B914" s="1"/>
    </row>
    <row r="915" ht="15.75">
      <c r="B915" s="1"/>
    </row>
    <row r="916" ht="15.75">
      <c r="B916" s="1"/>
    </row>
    <row r="917" ht="15.75">
      <c r="B917" s="1"/>
    </row>
    <row r="918" ht="15.75">
      <c r="B918" s="1"/>
    </row>
    <row r="919" ht="15.75">
      <c r="B919" s="1"/>
    </row>
    <row r="920" ht="15.75">
      <c r="B920" s="1"/>
    </row>
    <row r="921" ht="15.75">
      <c r="B921" s="1"/>
    </row>
    <row r="922" ht="15.75">
      <c r="B922" s="1"/>
    </row>
    <row r="923" ht="15.75">
      <c r="B923" s="1"/>
    </row>
    <row r="924" ht="15.75">
      <c r="B924" s="1"/>
    </row>
    <row r="925" ht="15.75">
      <c r="B925" s="1"/>
    </row>
    <row r="926" ht="15.75">
      <c r="B926" s="1"/>
    </row>
    <row r="927" ht="15.75">
      <c r="B927" s="1"/>
    </row>
    <row r="928" ht="15.75">
      <c r="B928" s="1"/>
    </row>
    <row r="929" ht="15.75">
      <c r="B929" s="1"/>
    </row>
    <row r="930" ht="15.75">
      <c r="B930" s="1"/>
    </row>
    <row r="931" ht="15.75">
      <c r="B931" s="1"/>
    </row>
    <row r="932" ht="15.75">
      <c r="B932" s="1"/>
    </row>
    <row r="933" ht="15.75">
      <c r="B933" s="1"/>
    </row>
    <row r="934" ht="15.75">
      <c r="B934" s="1"/>
    </row>
    <row r="935" ht="15.75">
      <c r="B935" s="1"/>
    </row>
    <row r="936" ht="15.75">
      <c r="B936" s="1"/>
    </row>
    <row r="937" ht="15.75">
      <c r="B937" s="1"/>
    </row>
    <row r="938" ht="15.75">
      <c r="B938" s="1"/>
    </row>
    <row r="939" ht="15.75">
      <c r="B939" s="1"/>
    </row>
    <row r="940" ht="15.75">
      <c r="B940" s="1"/>
    </row>
    <row r="941" ht="15.75">
      <c r="B941" s="1"/>
    </row>
    <row r="942" ht="15.75">
      <c r="B942" s="1"/>
    </row>
    <row r="943" ht="15.75">
      <c r="B943" s="1"/>
    </row>
    <row r="944" ht="15.75">
      <c r="B944" s="1"/>
    </row>
    <row r="945" ht="15.75">
      <c r="B945" s="1"/>
    </row>
    <row r="946" ht="15.75">
      <c r="B946" s="1"/>
    </row>
    <row r="947" ht="15.75">
      <c r="B947" s="1"/>
    </row>
    <row r="948" ht="15.75">
      <c r="B948" s="1"/>
    </row>
    <row r="949" ht="15.75">
      <c r="B949" s="1"/>
    </row>
    <row r="950" ht="15.75">
      <c r="B950" s="1"/>
    </row>
    <row r="951" ht="15.75">
      <c r="B951" s="1"/>
    </row>
    <row r="952" ht="15.75">
      <c r="B952" s="1"/>
    </row>
    <row r="953" ht="15.75">
      <c r="B953" s="1"/>
    </row>
    <row r="954" ht="15.75">
      <c r="B954" s="1"/>
    </row>
    <row r="955" ht="15.75">
      <c r="B955" s="1"/>
    </row>
    <row r="956" ht="15.75">
      <c r="B956" s="1"/>
    </row>
    <row r="957" ht="15.75">
      <c r="B957" s="1"/>
    </row>
    <row r="958" ht="15.75">
      <c r="B958" s="1"/>
    </row>
    <row r="959" ht="15.75">
      <c r="B959" s="1"/>
    </row>
    <row r="960" ht="15.75">
      <c r="B960" s="1"/>
    </row>
    <row r="961" ht="15.75">
      <c r="B961" s="1"/>
    </row>
    <row r="962" ht="15.75">
      <c r="B962" s="1"/>
    </row>
    <row r="963" ht="15.75">
      <c r="B963" s="1"/>
    </row>
    <row r="964" ht="15.75">
      <c r="B964" s="1"/>
    </row>
    <row r="965" ht="15.75">
      <c r="B965" s="1"/>
    </row>
    <row r="966" ht="15.75">
      <c r="B966" s="1"/>
    </row>
    <row r="967" ht="15.75">
      <c r="B967" s="1"/>
    </row>
    <row r="968" ht="15.75">
      <c r="B968" s="1"/>
    </row>
    <row r="969" ht="15.75">
      <c r="B969" s="1"/>
    </row>
    <row r="970" ht="15.75">
      <c r="B970" s="1"/>
    </row>
    <row r="971" ht="15.75">
      <c r="B971" s="1"/>
    </row>
    <row r="972" ht="15.75">
      <c r="B972" s="1"/>
    </row>
    <row r="973" ht="15.75">
      <c r="B973" s="1"/>
    </row>
    <row r="974" ht="15.75">
      <c r="B974" s="1"/>
    </row>
    <row r="975" ht="15.75">
      <c r="B975" s="1"/>
    </row>
    <row r="976" ht="15.75">
      <c r="B976" s="1"/>
    </row>
    <row r="977" ht="15.75">
      <c r="B977" s="1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Kluhs</dc:creator>
  <cp:keywords/>
  <dc:description/>
  <cp:lastModifiedBy>LKNI</cp:lastModifiedBy>
  <cp:lastPrinted>2010-05-03T12:43:00Z</cp:lastPrinted>
  <dcterms:created xsi:type="dcterms:W3CDTF">2007-08-30T13:29:26Z</dcterms:created>
  <dcterms:modified xsi:type="dcterms:W3CDTF">2010-06-29T13:04:48Z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-1407405181</vt:i4>
  </property>
  <property fmtid="{D5CDD505-2E9C-101B-9397-08002B2CF9AE}" pid="3" name="_EmailSubject">
    <vt:lpwstr>Produkte.xls</vt:lpwstr>
  </property>
  <property fmtid="{D5CDD505-2E9C-101B-9397-08002B2CF9AE}" pid="4" name="_AuthorEmail">
    <vt:lpwstr>barthel.horst@kreis-ni.de</vt:lpwstr>
  </property>
  <property fmtid="{D5CDD505-2E9C-101B-9397-08002B2CF9AE}" pid="5" name="_AuthorEmailDisplayName">
    <vt:lpwstr>Horst Barthel</vt:lpwstr>
  </property>
  <property fmtid="{D5CDD505-2E9C-101B-9397-08002B2CF9AE}" pid="6" name="_PreviousAdHocReviewCycleID">
    <vt:i4>-15892092</vt:i4>
  </property>
  <property fmtid="{D5CDD505-2E9C-101B-9397-08002B2CF9AE}" pid="7" name="_ReviewingToolsShownOnce">
    <vt:lpwstr/>
  </property>
</Properties>
</file>